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\Google Drive\Club de Ciencia\"/>
    </mc:Choice>
  </mc:AlternateContent>
  <bookViews>
    <workbookView xWindow="0" yWindow="0" windowWidth="23040" windowHeight="9384" activeTab="3"/>
  </bookViews>
  <sheets>
    <sheet name="Conozcmonos" sheetId="1" r:id="rId1"/>
    <sheet name="detailed" sheetId="2" r:id="rId2"/>
    <sheet name="estadistica" sheetId="3" r:id="rId3"/>
    <sheet name="demanda" sheetId="4" r:id="rId4"/>
  </sheets>
  <definedNames>
    <definedName name="_xlnm._FilterDatabase" localSheetId="2" hidden="1">estadistica!$C$33:$G$33</definedName>
  </definedNames>
  <calcPr calcId="152511"/>
</workbook>
</file>

<file path=xl/calcChain.xml><?xml version="1.0" encoding="utf-8"?>
<calcChain xmlns="http://schemas.openxmlformats.org/spreadsheetml/2006/main">
  <c r="H58" i="4" l="1"/>
  <c r="G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F58" i="4" l="1"/>
  <c r="E58" i="4"/>
  <c r="D58" i="4"/>
  <c r="S30" i="4"/>
  <c r="T30" i="4" s="1"/>
  <c r="R30" i="4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E30" i="4"/>
  <c r="D24" i="4"/>
  <c r="E24" i="4"/>
  <c r="D31" i="4" s="1"/>
  <c r="F24" i="4"/>
  <c r="G24" i="4"/>
  <c r="E31" i="4" s="1"/>
  <c r="H24" i="4"/>
  <c r="I24" i="4"/>
  <c r="F31" i="4" s="1"/>
  <c r="J24" i="4"/>
  <c r="K24" i="4"/>
  <c r="G31" i="4" s="1"/>
  <c r="L24" i="4"/>
  <c r="M24" i="4"/>
  <c r="H31" i="4" s="1"/>
  <c r="N24" i="4"/>
  <c r="O24" i="4"/>
  <c r="I31" i="4" s="1"/>
  <c r="P24" i="4"/>
  <c r="Q24" i="4"/>
  <c r="J31" i="4" s="1"/>
  <c r="R24" i="4"/>
  <c r="S24" i="4"/>
  <c r="K31" i="4" s="1"/>
  <c r="T24" i="4"/>
  <c r="U24" i="4"/>
  <c r="L31" i="4" s="1"/>
  <c r="V24" i="4"/>
  <c r="W24" i="4"/>
  <c r="M31" i="4" s="1"/>
  <c r="X24" i="4"/>
  <c r="Y24" i="4"/>
  <c r="N31" i="4" s="1"/>
  <c r="Z24" i="4"/>
  <c r="AA24" i="4"/>
  <c r="O31" i="4" s="1"/>
  <c r="AB24" i="4"/>
  <c r="AC24" i="4"/>
  <c r="P31" i="4" s="1"/>
  <c r="AD24" i="4"/>
  <c r="AE24" i="4"/>
  <c r="Q31" i="4" s="1"/>
  <c r="AF24" i="4"/>
  <c r="AG24" i="4"/>
  <c r="AH24" i="4"/>
  <c r="AI24" i="4"/>
  <c r="AJ24" i="4"/>
  <c r="AK24" i="4"/>
  <c r="D25" i="4"/>
  <c r="E25" i="4"/>
  <c r="D32" i="4" s="1"/>
  <c r="F25" i="4"/>
  <c r="G25" i="4"/>
  <c r="E32" i="4" s="1"/>
  <c r="H25" i="4"/>
  <c r="I25" i="4"/>
  <c r="F32" i="4" s="1"/>
  <c r="J25" i="4"/>
  <c r="K25" i="4"/>
  <c r="G32" i="4" s="1"/>
  <c r="L25" i="4"/>
  <c r="M25" i="4"/>
  <c r="H32" i="4" s="1"/>
  <c r="N25" i="4"/>
  <c r="O25" i="4"/>
  <c r="I32" i="4" s="1"/>
  <c r="P25" i="4"/>
  <c r="Q25" i="4"/>
  <c r="J32" i="4" s="1"/>
  <c r="R25" i="4"/>
  <c r="S25" i="4"/>
  <c r="K32" i="4" s="1"/>
  <c r="T25" i="4"/>
  <c r="U25" i="4"/>
  <c r="L32" i="4" s="1"/>
  <c r="V25" i="4"/>
  <c r="W25" i="4"/>
  <c r="M32" i="4" s="1"/>
  <c r="X25" i="4"/>
  <c r="Y25" i="4"/>
  <c r="N32" i="4" s="1"/>
  <c r="Z25" i="4"/>
  <c r="AA25" i="4"/>
  <c r="O32" i="4" s="1"/>
  <c r="AB25" i="4"/>
  <c r="AC25" i="4"/>
  <c r="P32" i="4" s="1"/>
  <c r="AD25" i="4"/>
  <c r="AE25" i="4"/>
  <c r="Q32" i="4" s="1"/>
  <c r="AF25" i="4"/>
  <c r="AG25" i="4"/>
  <c r="R32" i="4" s="1"/>
  <c r="AH25" i="4"/>
  <c r="AI25" i="4"/>
  <c r="S32" i="4" s="1"/>
  <c r="AJ25" i="4"/>
  <c r="AK25" i="4"/>
  <c r="T32" i="4" s="1"/>
  <c r="D26" i="4"/>
  <c r="E26" i="4"/>
  <c r="D33" i="4" s="1"/>
  <c r="F26" i="4"/>
  <c r="G26" i="4"/>
  <c r="E33" i="4" s="1"/>
  <c r="H26" i="4"/>
  <c r="I26" i="4"/>
  <c r="F33" i="4" s="1"/>
  <c r="J26" i="4"/>
  <c r="K26" i="4"/>
  <c r="G33" i="4" s="1"/>
  <c r="L26" i="4"/>
  <c r="M26" i="4"/>
  <c r="H33" i="4" s="1"/>
  <c r="N26" i="4"/>
  <c r="O26" i="4"/>
  <c r="I33" i="4" s="1"/>
  <c r="P26" i="4"/>
  <c r="Q26" i="4"/>
  <c r="J33" i="4" s="1"/>
  <c r="R26" i="4"/>
  <c r="S26" i="4"/>
  <c r="K33" i="4" s="1"/>
  <c r="T26" i="4"/>
  <c r="U26" i="4"/>
  <c r="L33" i="4" s="1"/>
  <c r="V26" i="4"/>
  <c r="W26" i="4"/>
  <c r="M33" i="4" s="1"/>
  <c r="X26" i="4"/>
  <c r="Y26" i="4"/>
  <c r="N33" i="4" s="1"/>
  <c r="Z26" i="4"/>
  <c r="AA26" i="4"/>
  <c r="O33" i="4" s="1"/>
  <c r="AB26" i="4"/>
  <c r="AC26" i="4"/>
  <c r="P33" i="4" s="1"/>
  <c r="AD26" i="4"/>
  <c r="AE26" i="4"/>
  <c r="Q33" i="4" s="1"/>
  <c r="AF26" i="4"/>
  <c r="AG26" i="4"/>
  <c r="R33" i="4" s="1"/>
  <c r="AH26" i="4"/>
  <c r="AI26" i="4"/>
  <c r="S33" i="4" s="1"/>
  <c r="AJ26" i="4"/>
  <c r="AK26" i="4"/>
  <c r="T33" i="4" s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E21" i="4"/>
  <c r="F22" i="4"/>
  <c r="G22" i="4" s="1"/>
  <c r="R31" i="4" l="1"/>
  <c r="T31" i="4"/>
  <c r="S31" i="4"/>
  <c r="F21" i="4"/>
  <c r="H22" i="4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G21" i="4" l="1"/>
  <c r="I22" i="4"/>
  <c r="D30" i="3"/>
  <c r="F24" i="3"/>
  <c r="F23" i="3"/>
  <c r="F21" i="3"/>
  <c r="F20" i="3"/>
  <c r="F19" i="3"/>
  <c r="F18" i="3"/>
  <c r="F17" i="3"/>
  <c r="F16" i="3"/>
  <c r="F15" i="3"/>
  <c r="F13" i="3"/>
  <c r="F12" i="3"/>
  <c r="F9" i="3"/>
  <c r="F8" i="3"/>
  <c r="F7" i="3"/>
  <c r="F6" i="3"/>
  <c r="D24" i="3"/>
  <c r="E24" i="3" s="1"/>
  <c r="D23" i="3"/>
  <c r="E23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3" i="3"/>
  <c r="E13" i="3" s="1"/>
  <c r="D12" i="3"/>
  <c r="E12" i="3" s="1"/>
  <c r="D9" i="3"/>
  <c r="E9" i="3" s="1"/>
  <c r="D8" i="3"/>
  <c r="E8" i="3" s="1"/>
  <c r="D7" i="3"/>
  <c r="E7" i="3" s="1"/>
  <c r="D6" i="3"/>
  <c r="E6" i="3" s="1"/>
  <c r="C14" i="3"/>
  <c r="C22" i="3"/>
  <c r="C24" i="3"/>
  <c r="C23" i="3"/>
  <c r="C21" i="3"/>
  <c r="C20" i="3"/>
  <c r="C19" i="3"/>
  <c r="C18" i="3"/>
  <c r="C17" i="3"/>
  <c r="C16" i="3"/>
  <c r="C15" i="3"/>
  <c r="C13" i="3"/>
  <c r="C12" i="3"/>
  <c r="C9" i="3"/>
  <c r="C8" i="3"/>
  <c r="C7" i="3"/>
  <c r="C6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7" i="3"/>
  <c r="H21" i="4" l="1"/>
  <c r="J22" i="4"/>
  <c r="G48" i="3"/>
  <c r="F35" i="3"/>
  <c r="G41" i="3"/>
  <c r="G42" i="3"/>
  <c r="G50" i="3"/>
  <c r="G43" i="3"/>
  <c r="G51" i="3"/>
  <c r="G44" i="3"/>
  <c r="G52" i="3"/>
  <c r="G49" i="3"/>
  <c r="G45" i="3"/>
  <c r="G53" i="3"/>
  <c r="G46" i="3"/>
  <c r="G47" i="3"/>
  <c r="F41" i="3"/>
  <c r="F48" i="3"/>
  <c r="F49" i="3"/>
  <c r="F47" i="3"/>
  <c r="F46" i="3"/>
  <c r="F53" i="3"/>
  <c r="F45" i="3"/>
  <c r="F52" i="3"/>
  <c r="F44" i="3"/>
  <c r="F51" i="3"/>
  <c r="F43" i="3"/>
  <c r="F50" i="3"/>
  <c r="F42" i="3"/>
  <c r="G38" i="3"/>
  <c r="G40" i="3"/>
  <c r="G35" i="3"/>
  <c r="G37" i="3"/>
  <c r="G36" i="3"/>
  <c r="G39" i="3"/>
  <c r="G34" i="3"/>
  <c r="F39" i="3"/>
  <c r="F40" i="3"/>
  <c r="F37" i="3"/>
  <c r="F36" i="3"/>
  <c r="F38" i="3"/>
  <c r="F34" i="3"/>
  <c r="G24" i="3"/>
  <c r="G19" i="3"/>
  <c r="G23" i="3"/>
  <c r="G17" i="3"/>
  <c r="G18" i="3"/>
  <c r="G20" i="3"/>
  <c r="G21" i="3"/>
  <c r="G13" i="3"/>
  <c r="G15" i="3"/>
  <c r="G16" i="3"/>
  <c r="G12" i="3"/>
  <c r="G9" i="3"/>
  <c r="G7" i="3"/>
  <c r="G8" i="3"/>
  <c r="G6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I21" i="4" l="1"/>
  <c r="K22" i="4"/>
  <c r="J21" i="4" l="1"/>
  <c r="L22" i="4"/>
  <c r="K21" i="4" l="1"/>
  <c r="M22" i="4"/>
  <c r="L21" i="4" l="1"/>
  <c r="N22" i="4"/>
  <c r="M21" i="4" l="1"/>
  <c r="O22" i="4"/>
  <c r="N21" i="4" l="1"/>
  <c r="P22" i="4"/>
  <c r="O21" i="4" l="1"/>
  <c r="Q22" i="4"/>
  <c r="P21" i="4" l="1"/>
  <c r="R22" i="4"/>
  <c r="Q21" i="4" l="1"/>
  <c r="S22" i="4"/>
  <c r="R21" i="4" l="1"/>
  <c r="T22" i="4"/>
  <c r="S21" i="4" l="1"/>
  <c r="U22" i="4"/>
  <c r="T21" i="4" l="1"/>
  <c r="V22" i="4"/>
  <c r="U21" i="4" l="1"/>
  <c r="W22" i="4"/>
  <c r="V21" i="4" l="1"/>
  <c r="X22" i="4"/>
  <c r="W21" i="4" l="1"/>
  <c r="Y22" i="4"/>
  <c r="X21" i="4" l="1"/>
  <c r="Z22" i="4"/>
  <c r="Y21" i="4" l="1"/>
  <c r="AA22" i="4"/>
  <c r="Z21" i="4" l="1"/>
  <c r="AB22" i="4"/>
  <c r="AA21" i="4" l="1"/>
  <c r="AC22" i="4"/>
  <c r="AB21" i="4" l="1"/>
  <c r="AD22" i="4"/>
  <c r="AC21" i="4" l="1"/>
  <c r="AE22" i="4"/>
  <c r="AD21" i="4" l="1"/>
  <c r="AF22" i="4"/>
  <c r="AE21" i="4" l="1"/>
  <c r="AG22" i="4"/>
  <c r="AF21" i="4" l="1"/>
  <c r="AH22" i="4"/>
  <c r="AG21" i="4" l="1"/>
  <c r="AI22" i="4"/>
  <c r="AH21" i="4" l="1"/>
  <c r="AJ22" i="4"/>
  <c r="AI21" i="4" l="1"/>
  <c r="AK22" i="4"/>
  <c r="AJ21" i="4" l="1"/>
  <c r="AK21" i="4" l="1"/>
</calcChain>
</file>

<file path=xl/sharedStrings.xml><?xml version="1.0" encoding="utf-8"?>
<sst xmlns="http://schemas.openxmlformats.org/spreadsheetml/2006/main" count="396" uniqueCount="135">
  <si>
    <t>lunes, 20 de junio de 2016, 05:38</t>
  </si>
  <si>
    <t>Encuestas: 1</t>
  </si>
  <si>
    <t>Preguntas: 19</t>
  </si>
  <si>
    <t>Etiqueta</t>
  </si>
  <si>
    <t>Pregunta</t>
  </si>
  <si>
    <t>Respuestas</t>
  </si>
  <si>
    <t>Cuántos helados comes cada día?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</si>
  <si>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</si>
  <si>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</si>
  <si>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</si>
  <si>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</si>
  <si>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</si>
  <si>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</si>
  <si>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</si>
  <si>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</si>
  <si>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</si>
  <si>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</si>
  <si>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</si>
  <si>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Cuántos años tienes?</t>
  </si>
  <si>
    <t>Promedio</t>
  </si>
  <si>
    <t>Si tienes 50000 pesos, y un helado vale 10000 pesos, cuantos helados quieres comprar?</t>
  </si>
  <si>
    <t>Cuántos kilogramos pesas?</t>
  </si>
  <si>
    <t>Cuál es tu equipo de fútbol favorito?</t>
  </si>
  <si>
    <t>nal</t>
  </si>
  <si>
    <t>Cuál es tu personaje público favorito?</t>
  </si>
  <si>
    <t>obama</t>
  </si>
  <si>
    <t>Si tienes 50000 pesos, y un helado vale 2000 pesos, cuantos helados quieres comprar?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</si>
  <si>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</si>
  <si>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</si>
  <si>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</si>
  <si>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</si>
  <si>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</si>
  <si>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</si>
  <si>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</si>
  <si>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</si>
  <si>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</si>
  <si>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</si>
  <si>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</si>
  <si>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</si>
  <si>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</si>
  <si>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</si>
  <si>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Cuanto estás dispuesto/dispuesta a pagar, como máximo, por una camisa de Chevignon?</t>
  </si>
  <si>
    <t>Tienes Twitter?</t>
  </si>
  <si>
    <t>Sí</t>
  </si>
  <si>
    <t>No</t>
  </si>
  <si>
    <t>Cuantos chicles comes cada día?</t>
  </si>
  <si>
    <t>Si tienes 50000 pesos, y un helado vale 5000 pesos, cuantos helados quieres comprar?</t>
  </si>
  <si>
    <t>Cuál es tu estatura en metros?</t>
  </si>
  <si>
    <t>Si tienes 30000 pesos, y una pulsera vale 3000 pesos, cuantas pulseras quieres comprar?</t>
  </si>
  <si>
    <t>Cuantos hermanos\hermanas tienes?</t>
  </si>
  <si>
    <t>más de 10</t>
  </si>
  <si>
    <t>Cuanto estás dispuesto/dispuesta a pagar, como máximo, por un balon de baloncesto?</t>
  </si>
  <si>
    <t>Cuantos amigos tienes en Facebook?</t>
  </si>
  <si>
    <t>Tienes Instagram?</t>
  </si>
  <si>
    <t>Cuantos caramelos comes cada día?</t>
  </si>
  <si>
    <t>Cuanto quieres pagar, como máximo, por un helado?</t>
  </si>
  <si>
    <t>Número de ID</t>
  </si>
  <si>
    <t>Nombre de usuario</t>
  </si>
  <si>
    <t>Nombre completo del usuario</t>
  </si>
  <si>
    <t>Id del curso</t>
  </si>
  <si>
    <t>Espacio</t>
  </si>
  <si>
    <t>Club de Ciencia: ¿Invertir o Ahorrar? Como empresarios exitosos</t>
  </si>
  <si>
    <t>Media</t>
  </si>
  <si>
    <t>Varianza</t>
  </si>
  <si>
    <t>Desviación Estándar</t>
  </si>
  <si>
    <t>Moda</t>
  </si>
  <si>
    <t>Coeficiente de variación</t>
  </si>
  <si>
    <t>pregunta n</t>
  </si>
  <si>
    <t>Coeficiente de Correlación de Pearson</t>
  </si>
  <si>
    <t>respuestas</t>
  </si>
  <si>
    <t>media</t>
  </si>
  <si>
    <t>n</t>
  </si>
  <si>
    <t>99092901919</t>
  </si>
  <si>
    <t>Valentina Giraldo Quintero</t>
  </si>
  <si>
    <t>Atletico Nacional</t>
  </si>
  <si>
    <t>Ruby Rose</t>
  </si>
  <si>
    <t>99121009621</t>
  </si>
  <si>
    <t>Juan Camilo Montoya Muñoz</t>
  </si>
  <si>
    <t>Barcelona</t>
  </si>
  <si>
    <t>Steve Jobs</t>
  </si>
  <si>
    <t>1000549212</t>
  </si>
  <si>
    <t>Anderson Mejía Arboleda</t>
  </si>
  <si>
    <t>Atletico nacional</t>
  </si>
  <si>
    <t>Lionel Andres Messi</t>
  </si>
  <si>
    <t>99070902318</t>
  </si>
  <si>
    <t>Santiago Restrepo Londoño</t>
  </si>
  <si>
    <t>NInguno</t>
  </si>
  <si>
    <t>George Orwell</t>
  </si>
  <si>
    <t>99031406524</t>
  </si>
  <si>
    <t>Yefry Mesa Gomez</t>
  </si>
  <si>
    <t>Real Madrid</t>
  </si>
  <si>
    <t>Cristiano Ronaldo</t>
  </si>
  <si>
    <t>1001017008</t>
  </si>
  <si>
    <t>Oscar Julián Vélez Hernández</t>
  </si>
  <si>
    <t>Independiente Medellin</t>
  </si>
  <si>
    <t>Lionel Messi</t>
  </si>
  <si>
    <t>99052704665</t>
  </si>
  <si>
    <t>Juan Camilo Isaza Gutiérrez</t>
  </si>
  <si>
    <t>Bill Gates</t>
  </si>
  <si>
    <t>99060302827</t>
  </si>
  <si>
    <t>Juan Carlos García González</t>
  </si>
  <si>
    <t>Nacional</t>
  </si>
  <si>
    <t>99081705077</t>
  </si>
  <si>
    <t>Vanessa Vallejo Fernández</t>
  </si>
  <si>
    <t>Frida Kahlo</t>
  </si>
  <si>
    <t>1001361353</t>
  </si>
  <si>
    <t>Natalia Andrea López Úsuga</t>
  </si>
  <si>
    <t>colombia</t>
  </si>
  <si>
    <t>fanny lu</t>
  </si>
  <si>
    <t>1001505807</t>
  </si>
  <si>
    <t>Juan Esteban Bustamante Carmona</t>
  </si>
  <si>
    <t>Colombia</t>
  </si>
  <si>
    <t>Daniel Baremboim</t>
  </si>
  <si>
    <t>1007626173</t>
  </si>
  <si>
    <t>Yiseth Catterine Velásquez Zapata</t>
  </si>
  <si>
    <t>evill</t>
  </si>
  <si>
    <t>1000902683</t>
  </si>
  <si>
    <t>Carolina Porras Vargas</t>
  </si>
  <si>
    <t>pipe bueno</t>
  </si>
  <si>
    <t>99062303219</t>
  </si>
  <si>
    <t>Laura Hernández López</t>
  </si>
  <si>
    <t>Natalia Paris</t>
  </si>
  <si>
    <t>99071806347</t>
  </si>
  <si>
    <t>Víctor Manuel Baena Loaiza</t>
  </si>
  <si>
    <t>atlético nacional</t>
  </si>
  <si>
    <t>leonel messi</t>
  </si>
  <si>
    <t>1001620222</t>
  </si>
  <si>
    <t>Duver Andrés Aguilar Urrego</t>
  </si>
  <si>
    <t>ATLÉTICO NACIONAL</t>
  </si>
  <si>
    <t>RONALDINHO</t>
  </si>
  <si>
    <t>1001687328</t>
  </si>
  <si>
    <t>1037661032</t>
  </si>
  <si>
    <t>Diana Marcela Lopez Gallego</t>
  </si>
  <si>
    <t>Camila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</si>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</sst>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2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/>
    <xf numFmtId="10" fontId="0" fillId="0" borderId="0" xfId="2" applyNumberFormat="1" applyFont="1"/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64" fontId="0" fillId="0" borderId="0" xfId="1" applyNumberFormat="1" applyFont="1"/>
    <xf numFmtId="49" fontId="3" fillId="3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3" borderId="0" xfId="0" applyNumberFormat="1" applyFont="1" applyFill="1" applyAlignment="1">
      <alignment horizontal="left" wrapText="1"/>
    </xf>
    <xf numFmtId="0" fontId="1" fillId="0" borderId="0" xfId="0" applyNumberFormat="1" applyFont="1" applyAlignment="1">
      <alignment horizontal="left"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estadistica!$D$34:$D$53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25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estadistica!$E$34:$E$53</c:f>
              <c:numCache>
                <c:formatCode>General</c:formatCode>
                <c:ptCount val="20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media</c:v>
          </c:tx>
          <c:spPr>
            <a:ln w="254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estadistica!$D$34:$D$53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25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estadistica!$G$34:$G$53</c:f>
              <c:numCache>
                <c:formatCode>General</c:formatCode>
                <c:ptCount val="20"/>
                <c:pt idx="0">
                  <c:v>3.4705882352941178</c:v>
                </c:pt>
                <c:pt idx="1">
                  <c:v>3.4705882352941178</c:v>
                </c:pt>
                <c:pt idx="2">
                  <c:v>3.4705882352941178</c:v>
                </c:pt>
                <c:pt idx="3">
                  <c:v>3.4705882352941178</c:v>
                </c:pt>
                <c:pt idx="4">
                  <c:v>3.4705882352941178</c:v>
                </c:pt>
                <c:pt idx="5">
                  <c:v>3.4705882352941178</c:v>
                </c:pt>
                <c:pt idx="6">
                  <c:v>3.4705882352941178</c:v>
                </c:pt>
                <c:pt idx="7">
                  <c:v>3.4705882352941178</c:v>
                </c:pt>
                <c:pt idx="8">
                  <c:v>3.4705882352941178</c:v>
                </c:pt>
                <c:pt idx="9">
                  <c:v>3.4705882352941178</c:v>
                </c:pt>
                <c:pt idx="10">
                  <c:v>3.4705882352941178</c:v>
                </c:pt>
                <c:pt idx="11">
                  <c:v>3.4705882352941178</c:v>
                </c:pt>
                <c:pt idx="12">
                  <c:v>3.4705882352941178</c:v>
                </c:pt>
                <c:pt idx="13">
                  <c:v>3.4705882352941178</c:v>
                </c:pt>
                <c:pt idx="14">
                  <c:v>3.4705882352941178</c:v>
                </c:pt>
                <c:pt idx="15">
                  <c:v>3.4705882352941178</c:v>
                </c:pt>
                <c:pt idx="16">
                  <c:v>3.4705882352941178</c:v>
                </c:pt>
                <c:pt idx="17">
                  <c:v>3.4705882352941178</c:v>
                </c:pt>
                <c:pt idx="18">
                  <c:v>3.4705882352941178</c:v>
                </c:pt>
                <c:pt idx="19">
                  <c:v>3.4705882352941178</c:v>
                </c:pt>
              </c:numCache>
            </c:numRef>
          </c:yVal>
          <c:smooth val="0"/>
        </c:ser>
        <c:ser>
          <c:idx val="2"/>
          <c:order val="2"/>
          <c:tx>
            <c:v>media</c:v>
          </c:tx>
          <c:spPr>
            <a:ln w="25400" cap="rnd">
              <a:solidFill>
                <a:srgbClr val="92D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estadistica!$F$34:$F$53</c:f>
              <c:numCache>
                <c:formatCode>General</c:formatCode>
                <c:ptCount val="20"/>
                <c:pt idx="0">
                  <c:v>4.5294117647058822</c:v>
                </c:pt>
                <c:pt idx="1">
                  <c:v>4.5294117647058822</c:v>
                </c:pt>
                <c:pt idx="2">
                  <c:v>4.5294117647058822</c:v>
                </c:pt>
                <c:pt idx="3">
                  <c:v>4.5294117647058822</c:v>
                </c:pt>
                <c:pt idx="4">
                  <c:v>4.5294117647058822</c:v>
                </c:pt>
                <c:pt idx="5">
                  <c:v>4.5294117647058822</c:v>
                </c:pt>
                <c:pt idx="6">
                  <c:v>4.5294117647058822</c:v>
                </c:pt>
                <c:pt idx="7">
                  <c:v>4.5294117647058822</c:v>
                </c:pt>
                <c:pt idx="8">
                  <c:v>4.5294117647058822</c:v>
                </c:pt>
                <c:pt idx="9">
                  <c:v>4.5294117647058822</c:v>
                </c:pt>
                <c:pt idx="10">
                  <c:v>4.5294117647058822</c:v>
                </c:pt>
                <c:pt idx="11">
                  <c:v>4.5294117647058822</c:v>
                </c:pt>
                <c:pt idx="12">
                  <c:v>4.5294117647058822</c:v>
                </c:pt>
                <c:pt idx="13">
                  <c:v>4.5294117647058822</c:v>
                </c:pt>
                <c:pt idx="14">
                  <c:v>4.5294117647058822</c:v>
                </c:pt>
                <c:pt idx="15">
                  <c:v>4.5294117647058822</c:v>
                </c:pt>
                <c:pt idx="16">
                  <c:v>4.5294117647058822</c:v>
                </c:pt>
                <c:pt idx="17">
                  <c:v>4.5294117647058822</c:v>
                </c:pt>
                <c:pt idx="18">
                  <c:v>4.5294117647058822</c:v>
                </c:pt>
                <c:pt idx="19">
                  <c:v>4.5294117647058822</c:v>
                </c:pt>
              </c:numCache>
            </c:numRef>
          </c:xVal>
          <c:yVal>
            <c:numRef>
              <c:f>estadistica!$E$34:$E$53</c:f>
              <c:numCache>
                <c:formatCode>General</c:formatCode>
                <c:ptCount val="20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0922944"/>
        <c:axId val="-310910432"/>
      </c:scatterChart>
      <c:valAx>
        <c:axId val="-3109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10432"/>
        <c:crosses val="autoZero"/>
        <c:crossBetween val="midCat"/>
      </c:valAx>
      <c:valAx>
        <c:axId val="-3109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22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demanda!$C$41</c:f>
              <c:strCache>
                <c:ptCount val="1"/>
                <c:pt idx="0">
                  <c:v>Valentina Giraldo Quintero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demanda!$D$41:$F$41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demanda!$C$42</c:f>
              <c:strCache>
                <c:ptCount val="1"/>
                <c:pt idx="0">
                  <c:v>Juan Camilo Montoya Muñoz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demanda!$D$42:$F$42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demanda!$C$43</c:f>
              <c:strCache>
                <c:ptCount val="1"/>
                <c:pt idx="0">
                  <c:v>Anderson Mejía Arboleda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demanda!$D$43:$F$43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3"/>
          <c:order val="3"/>
          <c:tx>
            <c:strRef>
              <c:f>demanda!$C$44</c:f>
              <c:strCache>
                <c:ptCount val="1"/>
                <c:pt idx="0">
                  <c:v>Santiago Restrepo Londoño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demanda!$D$44:$F$44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demanda!$C$45</c:f>
              <c:strCache>
                <c:ptCount val="1"/>
                <c:pt idx="0">
                  <c:v>Yefry Mesa Gomez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demanda!$D$45:$F$45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5"/>
          <c:order val="5"/>
          <c:tx>
            <c:strRef>
              <c:f>demanda!$C$46</c:f>
              <c:strCache>
                <c:ptCount val="1"/>
                <c:pt idx="0">
                  <c:v>Oscar Julián Vélez Hernández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demanda!$D$46:$F$46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demanda!$C$47</c:f>
              <c:strCache>
                <c:ptCount val="1"/>
                <c:pt idx="0">
                  <c:v>Juan Camilo Isaza Gutiérrez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demanda!$D$47:$F$47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7"/>
          <c:order val="7"/>
          <c:tx>
            <c:strRef>
              <c:f>demanda!$C$48</c:f>
              <c:strCache>
                <c:ptCount val="1"/>
                <c:pt idx="0">
                  <c:v>Juan Carlos García González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demanda!$D$48:$F$48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demanda!$C$49</c:f>
              <c:strCache>
                <c:ptCount val="1"/>
                <c:pt idx="0">
                  <c:v>Vanessa Vallejo Fernández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demanda!$D$49:$F$49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9"/>
          <c:order val="9"/>
          <c:tx>
            <c:strRef>
              <c:f>demanda!$C$50</c:f>
              <c:strCache>
                <c:ptCount val="1"/>
                <c:pt idx="0">
                  <c:v>Natalia Andrea López Úsuga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demanda!$D$50:$F$50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0"/>
          <c:order val="10"/>
          <c:tx>
            <c:strRef>
              <c:f>demanda!$C$51</c:f>
              <c:strCache>
                <c:ptCount val="1"/>
                <c:pt idx="0">
                  <c:v>Juan Esteban Bustamante Carmona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demanda!$D$51:$F$51</c:f>
              <c:numCache>
                <c:formatCode>General</c:formatCode>
                <c:ptCount val="3"/>
                <c:pt idx="0">
                  <c:v>25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</c:ser>
        <c:ser>
          <c:idx val="11"/>
          <c:order val="11"/>
          <c:tx>
            <c:strRef>
              <c:f>demanda!$C$52</c:f>
              <c:strCache>
                <c:ptCount val="1"/>
                <c:pt idx="0">
                  <c:v>Yiseth Catterine Velásquez Zapata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demanda!$D$52:$F$52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2"/>
          <c:order val="12"/>
          <c:tx>
            <c:strRef>
              <c:f>demanda!$C$53</c:f>
              <c:strCache>
                <c:ptCount val="1"/>
                <c:pt idx="0">
                  <c:v>Carolina Porras Vargas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demanda!$D$53:$F$53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demanda!$C$54</c:f>
              <c:strCache>
                <c:ptCount val="1"/>
                <c:pt idx="0">
                  <c:v>Laura Hernández López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demanda!$D$54:$F$54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4"/>
          <c:order val="14"/>
          <c:tx>
            <c:strRef>
              <c:f>demanda!$C$55</c:f>
              <c:strCache>
                <c:ptCount val="1"/>
                <c:pt idx="0">
                  <c:v>Víctor Manuel Baena Loaiza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demanda!$D$55:$F$55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5"/>
          <c:order val="15"/>
          <c:tx>
            <c:strRef>
              <c:f>demanda!$C$56</c:f>
              <c:strCache>
                <c:ptCount val="1"/>
                <c:pt idx="0">
                  <c:v>Duver Andrés Aguilar Urrego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demanda!$D$56:$F$56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16"/>
          <c:order val="16"/>
          <c:tx>
            <c:strRef>
              <c:f>demanda!$C$57</c:f>
              <c:strCache>
                <c:ptCount val="1"/>
                <c:pt idx="0">
                  <c:v>Diana Marcela Lopez Gallego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demanda!$D$40:$F$40</c:f>
              <c:numCache>
                <c:formatCode>General</c:formatCode>
                <c:ptCount val="3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</c:numCache>
            </c:numRef>
          </c:cat>
          <c:val>
            <c:numRef>
              <c:f>demanda!$D$57:$F$57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0910976"/>
        <c:axId val="-310922400"/>
      </c:barChart>
      <c:catAx>
        <c:axId val="-31091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22400"/>
        <c:crosses val="autoZero"/>
        <c:auto val="1"/>
        <c:lblAlgn val="ctr"/>
        <c:lblOffset val="100"/>
        <c:noMultiLvlLbl val="0"/>
      </c:catAx>
      <c:valAx>
        <c:axId val="-31092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1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7"/>
          <c:order val="0"/>
          <c:tx>
            <c:strRef>
              <c:f>demanda!$C$58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demanda!$D$40:$H$40</c:f>
              <c:numCache>
                <c:formatCode>General</c:formatCode>
                <c:ptCount val="5"/>
                <c:pt idx="0">
                  <c:v>2000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</c:numCache>
            </c:numRef>
          </c:cat>
          <c:val>
            <c:numRef>
              <c:f>demanda!$D$58:$H$58</c:f>
              <c:numCache>
                <c:formatCode>General</c:formatCode>
                <c:ptCount val="5"/>
                <c:pt idx="0">
                  <c:v>77</c:v>
                </c:pt>
                <c:pt idx="1">
                  <c:v>33</c:v>
                </c:pt>
                <c:pt idx="2">
                  <c:v>23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0918592"/>
        <c:axId val="-310921856"/>
      </c:barChart>
      <c:catAx>
        <c:axId val="-31091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21856"/>
        <c:crosses val="autoZero"/>
        <c:auto val="1"/>
        <c:lblAlgn val="ctr"/>
        <c:lblOffset val="100"/>
        <c:noMultiLvlLbl val="0"/>
      </c:catAx>
      <c:valAx>
        <c:axId val="-31092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1091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701040</xdr:colOff>
      <xdr:row>31</xdr:row>
      <xdr:rowOff>91440</xdr:rowOff>
    </xdr:from>
    <xdr:to>
      <xdr:col>1</xdr:col>
      <xdr:colOff>5273040</xdr:colOff>
      <xdr:row>45</xdr:row>
      <xdr:rowOff>160020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0</xdr:rowOff>
    </xdr:from>
    <xdr:to>
      <xdr:col>13</xdr:col>
      <xdr:colOff>525780</xdr:colOff>
      <xdr:row>57</xdr:row>
      <xdr:rowOff>99060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61</xdr:row>
      <xdr:rowOff>0</xdr:rowOff>
    </xdr:from>
    <xdr:to>
      <xdr:col>10</xdr:col>
      <xdr:colOff>320040</xdr:colOff>
      <xdr:row>79</xdr:row>
      <xdr:rowOff>99060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/>
  </sheetViews>
  <sheetFormatPr defaultRowHeight="14.4" x14ac:dyDescent="0.3"/>
  <cols>
    <col min="1" max="1" width="10" style="1" customWidth="1"/>
    <col min="2" max="2" width="30" style="1" customWidth="1"/>
    <col min="3" max="21" width="15" style="1" customWidth="1"/>
  </cols>
  <sheetData>
    <row r="1" spans="1:13" ht="15.6" x14ac:dyDescent="0.3">
      <c r="A1" s="2" t="s">
        <v>0</v>
      </c>
    </row>
    <row r="2" spans="1:13" ht="15.6" x14ac:dyDescent="0.3">
      <c r="A2" s="2" t="s">
        <v>1</v>
      </c>
    </row>
    <row r="3" spans="1:13" ht="15.6" x14ac:dyDescent="0.3">
      <c r="A3" s="2" t="s">
        <v>2</v>
      </c>
    </row>
    <row r="5" spans="1:13" ht="15.6" x14ac:dyDescent="0.3">
      <c r="A5" s="2" t="s">
        <v>3</v>
      </c>
      <c r="B5" s="2" t="s">
        <v>4</v>
      </c>
      <c r="C5" s="2" t="s">
        <v>5</v>
      </c>
    </row>
    <row r="6" spans="1:13" x14ac:dyDescent="0.3">
      <c r="A6" s="3"/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</row>
    <row r="7" spans="1:13" x14ac:dyDescent="0.3">
      <c r="C7" s="4">
        <v>0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3"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3" x14ac:dyDescent="0.3">
      <c r="A9" s="3"/>
      <c r="B9" s="3" t="s">
        <v>18</v>
      </c>
      <c r="C9" s="6" t="s">
        <v>19</v>
      </c>
    </row>
    <row r="10" spans="1:13" x14ac:dyDescent="0.3">
      <c r="C10" s="5">
        <v>1</v>
      </c>
    </row>
    <row r="11" spans="1:13" x14ac:dyDescent="0.3">
      <c r="A11" s="3"/>
      <c r="B11" s="3" t="s">
        <v>20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</row>
    <row r="12" spans="1:13" x14ac:dyDescent="0.3"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</row>
    <row r="13" spans="1:13" x14ac:dyDescent="0.3">
      <c r="C13" s="5">
        <v>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</row>
    <row r="14" spans="1:13" x14ac:dyDescent="0.3">
      <c r="A14" s="3"/>
      <c r="B14" s="3" t="s">
        <v>21</v>
      </c>
      <c r="C14" s="6" t="s">
        <v>19</v>
      </c>
    </row>
    <row r="15" spans="1:13" x14ac:dyDescent="0.3">
      <c r="C15" s="5">
        <v>1</v>
      </c>
    </row>
    <row r="16" spans="1:13" x14ac:dyDescent="0.3">
      <c r="A16" s="3"/>
      <c r="B16" s="3" t="s">
        <v>22</v>
      </c>
      <c r="C16" s="6" t="s">
        <v>23</v>
      </c>
    </row>
    <row r="18" spans="1:28" x14ac:dyDescent="0.3">
      <c r="A18" s="3"/>
      <c r="B18" s="3" t="s">
        <v>24</v>
      </c>
      <c r="C18" s="6" t="s">
        <v>25</v>
      </c>
    </row>
    <row r="20" spans="1:28" x14ac:dyDescent="0.3">
      <c r="A20" s="3"/>
      <c r="B20" s="3" t="s">
        <v>26</v>
      </c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12</v>
      </c>
      <c r="I20" s="3" t="s">
        <v>13</v>
      </c>
      <c r="J20" s="3" t="s">
        <v>14</v>
      </c>
      <c r="K20" s="3" t="s">
        <v>15</v>
      </c>
      <c r="L20" s="3" t="s">
        <v>16</v>
      </c>
      <c r="M20" s="3" t="s">
        <v>17</v>
      </c>
      <c r="N20" s="3" t="s">
        <v>27</v>
      </c>
      <c r="O20" s="3" t="s">
        <v>27</v>
      </c>
      <c r="P20" s="3" t="s">
        <v>28</v>
      </c>
      <c r="Q20" s="3" t="s">
        <v>29</v>
      </c>
      <c r="R20" s="3" t="s">
        <v>30</v>
      </c>
      <c r="S20" s="3" t="s">
        <v>31</v>
      </c>
      <c r="T20" s="3" t="s">
        <v>32</v>
      </c>
      <c r="U20" s="3" t="s">
        <v>33</v>
      </c>
      <c r="V20" s="3" t="s">
        <v>34</v>
      </c>
      <c r="W20" s="3" t="s">
        <v>35</v>
      </c>
      <c r="X20" s="3" t="s">
        <v>36</v>
      </c>
      <c r="Y20" s="3" t="s">
        <v>37</v>
      </c>
      <c r="Z20" s="3" t="s">
        <v>38</v>
      </c>
      <c r="AA20" s="3" t="s">
        <v>39</v>
      </c>
      <c r="AB20" s="3" t="s">
        <v>40</v>
      </c>
    </row>
    <row r="21" spans="1:28" x14ac:dyDescent="0.3"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1:28" x14ac:dyDescent="0.3">
      <c r="C22" s="5">
        <v>0</v>
      </c>
      <c r="D22" s="5">
        <v>0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</row>
    <row r="23" spans="1:28" x14ac:dyDescent="0.3">
      <c r="A23" s="3"/>
      <c r="B23" s="3" t="s">
        <v>41</v>
      </c>
      <c r="C23" s="6" t="s">
        <v>19</v>
      </c>
    </row>
    <row r="24" spans="1:28" x14ac:dyDescent="0.3">
      <c r="C24" s="5">
        <v>1</v>
      </c>
    </row>
    <row r="25" spans="1:28" x14ac:dyDescent="0.3">
      <c r="A25" s="3"/>
      <c r="B25" s="3" t="s">
        <v>42</v>
      </c>
      <c r="C25" s="3" t="s">
        <v>43</v>
      </c>
      <c r="D25" s="3" t="s">
        <v>44</v>
      </c>
    </row>
    <row r="26" spans="1:28" x14ac:dyDescent="0.3">
      <c r="C26" s="4">
        <v>1</v>
      </c>
      <c r="D26" s="4">
        <v>0</v>
      </c>
    </row>
    <row r="27" spans="1:28" x14ac:dyDescent="0.3">
      <c r="C27" s="5">
        <v>1</v>
      </c>
      <c r="D27" s="5">
        <v>0</v>
      </c>
    </row>
    <row r="28" spans="1:28" x14ac:dyDescent="0.3">
      <c r="A28" s="3"/>
      <c r="B28" s="3" t="s">
        <v>45</v>
      </c>
      <c r="C28" s="3" t="s">
        <v>7</v>
      </c>
      <c r="D28" s="3" t="s">
        <v>8</v>
      </c>
      <c r="E28" s="3" t="s">
        <v>9</v>
      </c>
      <c r="F28" s="3" t="s">
        <v>10</v>
      </c>
      <c r="G28" s="3" t="s">
        <v>11</v>
      </c>
      <c r="H28" s="3" t="s">
        <v>12</v>
      </c>
      <c r="I28" s="3" t="s">
        <v>13</v>
      </c>
      <c r="J28" s="3" t="s">
        <v>14</v>
      </c>
      <c r="K28" s="3" t="s">
        <v>15</v>
      </c>
      <c r="L28" s="3" t="s">
        <v>16</v>
      </c>
      <c r="M28" s="3" t="s">
        <v>17</v>
      </c>
    </row>
    <row r="29" spans="1:28" x14ac:dyDescent="0.3">
      <c r="C29" s="4">
        <v>0</v>
      </c>
      <c r="D29" s="4">
        <v>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28" x14ac:dyDescent="0.3">
      <c r="C30" s="5">
        <v>0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28" x14ac:dyDescent="0.3">
      <c r="A31" s="3"/>
      <c r="B31" s="3" t="s">
        <v>46</v>
      </c>
      <c r="C31" s="3" t="s">
        <v>7</v>
      </c>
      <c r="D31" s="3" t="s">
        <v>8</v>
      </c>
      <c r="E31" s="3" t="s">
        <v>9</v>
      </c>
      <c r="F31" s="3" t="s">
        <v>10</v>
      </c>
      <c r="G31" s="3" t="s">
        <v>11</v>
      </c>
      <c r="H31" s="3" t="s">
        <v>12</v>
      </c>
      <c r="I31" s="3" t="s">
        <v>13</v>
      </c>
      <c r="J31" s="3" t="s">
        <v>14</v>
      </c>
      <c r="K31" s="3" t="s">
        <v>15</v>
      </c>
      <c r="L31" s="3" t="s">
        <v>16</v>
      </c>
      <c r="M31" s="3" t="s">
        <v>17</v>
      </c>
    </row>
    <row r="32" spans="1:28" x14ac:dyDescent="0.3"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4" x14ac:dyDescent="0.3">
      <c r="C33" s="5">
        <v>0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4" x14ac:dyDescent="0.3">
      <c r="A34" s="3"/>
      <c r="B34" s="3" t="s">
        <v>47</v>
      </c>
      <c r="C34" s="6" t="s">
        <v>19</v>
      </c>
    </row>
    <row r="35" spans="1:14" x14ac:dyDescent="0.3">
      <c r="C35" s="5">
        <v>1.7</v>
      </c>
    </row>
    <row r="36" spans="1:14" x14ac:dyDescent="0.3">
      <c r="A36" s="3"/>
      <c r="B36" s="3" t="s">
        <v>48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</row>
    <row r="37" spans="1:14" x14ac:dyDescent="0.3">
      <c r="C37" s="4">
        <v>0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4" x14ac:dyDescent="0.3">
      <c r="C38" s="5">
        <v>0</v>
      </c>
      <c r="D38" s="5">
        <v>1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4" x14ac:dyDescent="0.3">
      <c r="A39" s="3"/>
      <c r="B39" s="3" t="s">
        <v>49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3" t="s">
        <v>14</v>
      </c>
      <c r="K39" s="3" t="s">
        <v>15</v>
      </c>
      <c r="L39" s="3" t="s">
        <v>16</v>
      </c>
      <c r="M39" s="3" t="s">
        <v>17</v>
      </c>
      <c r="N39" s="3" t="s">
        <v>50</v>
      </c>
    </row>
    <row r="40" spans="1:14" x14ac:dyDescent="0.3">
      <c r="C40" s="4">
        <v>0</v>
      </c>
      <c r="D40" s="4">
        <v>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 x14ac:dyDescent="0.3"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3">
      <c r="A42" s="3"/>
      <c r="B42" s="3" t="s">
        <v>51</v>
      </c>
      <c r="C42" s="6" t="s">
        <v>19</v>
      </c>
    </row>
    <row r="43" spans="1:14" x14ac:dyDescent="0.3">
      <c r="C43" s="5">
        <v>100</v>
      </c>
    </row>
    <row r="44" spans="1:14" x14ac:dyDescent="0.3">
      <c r="A44" s="3"/>
      <c r="B44" s="3" t="s">
        <v>52</v>
      </c>
      <c r="C44" s="6" t="s">
        <v>19</v>
      </c>
    </row>
    <row r="45" spans="1:14" x14ac:dyDescent="0.3">
      <c r="C45" s="5">
        <v>400</v>
      </c>
    </row>
    <row r="46" spans="1:14" x14ac:dyDescent="0.3">
      <c r="A46" s="3"/>
      <c r="B46" s="3" t="s">
        <v>53</v>
      </c>
      <c r="C46" s="3" t="s">
        <v>43</v>
      </c>
      <c r="D46" s="3" t="s">
        <v>44</v>
      </c>
    </row>
    <row r="47" spans="1:14" x14ac:dyDescent="0.3">
      <c r="C47" s="4">
        <v>1</v>
      </c>
      <c r="D47" s="4">
        <v>0</v>
      </c>
    </row>
    <row r="48" spans="1:14" x14ac:dyDescent="0.3">
      <c r="C48" s="5">
        <v>1</v>
      </c>
      <c r="D48" s="5">
        <v>0</v>
      </c>
    </row>
    <row r="49" spans="1:3" x14ac:dyDescent="0.3">
      <c r="A49" s="3"/>
      <c r="B49" s="3" t="s">
        <v>54</v>
      </c>
      <c r="C49" s="6" t="s">
        <v>19</v>
      </c>
    </row>
    <row r="50" spans="1:3" x14ac:dyDescent="0.3">
      <c r="C50" s="5">
        <v>0</v>
      </c>
    </row>
    <row r="51" spans="1:3" x14ac:dyDescent="0.3">
      <c r="A51" s="3"/>
      <c r="B51" s="3" t="s">
        <v>55</v>
      </c>
      <c r="C51" s="6" t="s">
        <v>19</v>
      </c>
    </row>
    <row r="52" spans="1:3" x14ac:dyDescent="0.3">
      <c r="C52" s="5">
        <v>2000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/>
  </sheetViews>
  <sheetFormatPr defaultRowHeight="14.4" x14ac:dyDescent="0.3"/>
  <cols>
    <col min="4" max="4" width="31.33203125" bestFit="1" customWidth="1"/>
    <col min="6" max="6" width="79.6640625" bestFit="1" customWidth="1"/>
    <col min="8" max="8" width="33.33203125" bestFit="1" customWidth="1"/>
    <col min="9" max="9" width="34.77734375" bestFit="1" customWidth="1"/>
    <col min="10" max="10" width="78.5546875" bestFit="1" customWidth="1"/>
    <col min="14" max="14" width="78.5546875" bestFit="1" customWidth="1"/>
    <col min="22" max="22" width="48.33203125" bestFit="1" customWidth="1"/>
  </cols>
  <sheetData>
    <row r="1" spans="1:24" x14ac:dyDescent="0.3">
      <c r="D1" s="17" t="s">
        <v>6</v>
      </c>
      <c r="E1" s="3" t="s">
        <v>18</v>
      </c>
      <c r="F1" s="16" t="s">
        <v>20</v>
      </c>
      <c r="G1" s="3" t="s">
        <v>21</v>
      </c>
      <c r="H1" s="3" t="s">
        <v>22</v>
      </c>
      <c r="I1" s="3" t="s">
        <v>24</v>
      </c>
      <c r="J1" s="16" t="s">
        <v>26</v>
      </c>
      <c r="K1" s="3" t="s">
        <v>41</v>
      </c>
      <c r="L1" s="3" t="s">
        <v>42</v>
      </c>
      <c r="M1" s="3" t="s">
        <v>45</v>
      </c>
      <c r="N1" s="16" t="s">
        <v>46</v>
      </c>
      <c r="O1" s="3" t="s">
        <v>47</v>
      </c>
      <c r="P1" s="3" t="s">
        <v>48</v>
      </c>
      <c r="Q1" s="3" t="s">
        <v>49</v>
      </c>
      <c r="R1" s="3" t="s">
        <v>51</v>
      </c>
      <c r="S1" s="3" t="s">
        <v>52</v>
      </c>
      <c r="T1" s="3" t="s">
        <v>53</v>
      </c>
      <c r="U1" s="3" t="s">
        <v>54</v>
      </c>
      <c r="V1" s="16" t="s">
        <v>55</v>
      </c>
    </row>
    <row r="2" spans="1:24" x14ac:dyDescent="0.3">
      <c r="A2" s="3" t="s">
        <v>56</v>
      </c>
      <c r="B2" s="3" t="s">
        <v>57</v>
      </c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59</v>
      </c>
      <c r="X2" s="3" t="s">
        <v>60</v>
      </c>
    </row>
    <row r="3" spans="1:24" x14ac:dyDescent="0.3">
      <c r="A3" s="12" t="s">
        <v>72</v>
      </c>
      <c r="B3" s="12" t="s">
        <v>72</v>
      </c>
      <c r="C3" s="12" t="s">
        <v>73</v>
      </c>
      <c r="D3" s="13">
        <v>1</v>
      </c>
      <c r="E3" s="13">
        <v>16</v>
      </c>
      <c r="F3" s="13">
        <v>1</v>
      </c>
      <c r="G3" s="13">
        <v>58</v>
      </c>
      <c r="H3" s="14" t="s">
        <v>74</v>
      </c>
      <c r="I3" s="14" t="s">
        <v>75</v>
      </c>
      <c r="J3" s="13">
        <v>2</v>
      </c>
      <c r="K3" s="13">
        <v>70000</v>
      </c>
      <c r="L3" s="14" t="s">
        <v>43</v>
      </c>
      <c r="M3" s="13">
        <v>3</v>
      </c>
      <c r="N3" s="13">
        <v>1</v>
      </c>
      <c r="O3" s="13">
        <v>1.58</v>
      </c>
      <c r="P3" s="13">
        <v>2</v>
      </c>
      <c r="Q3" s="13">
        <v>2</v>
      </c>
      <c r="R3" s="13">
        <v>50000</v>
      </c>
      <c r="S3" s="13">
        <v>350</v>
      </c>
      <c r="T3" s="14" t="s">
        <v>43</v>
      </c>
      <c r="U3" s="13">
        <v>5</v>
      </c>
      <c r="V3" s="13">
        <v>10000</v>
      </c>
      <c r="W3" s="13">
        <v>7</v>
      </c>
      <c r="X3" s="14" t="s">
        <v>61</v>
      </c>
    </row>
    <row r="4" spans="1:24" x14ac:dyDescent="0.3">
      <c r="A4" s="12" t="s">
        <v>76</v>
      </c>
      <c r="B4" s="12" t="s">
        <v>76</v>
      </c>
      <c r="C4" s="12" t="s">
        <v>77</v>
      </c>
      <c r="D4" s="13">
        <v>5</v>
      </c>
      <c r="E4" s="13">
        <v>16</v>
      </c>
      <c r="F4" s="13">
        <v>0</v>
      </c>
      <c r="G4" s="13">
        <v>75</v>
      </c>
      <c r="H4" s="14" t="s">
        <v>78</v>
      </c>
      <c r="I4" s="14" t="s">
        <v>79</v>
      </c>
      <c r="J4" s="13">
        <v>2</v>
      </c>
      <c r="K4" s="13">
        <v>200000</v>
      </c>
      <c r="L4" s="14" t="s">
        <v>43</v>
      </c>
      <c r="M4" s="13">
        <v>0</v>
      </c>
      <c r="N4" s="13">
        <v>1</v>
      </c>
      <c r="O4" s="13">
        <v>1.75</v>
      </c>
      <c r="P4" s="13">
        <v>1</v>
      </c>
      <c r="Q4" s="13">
        <v>0</v>
      </c>
      <c r="R4" s="13">
        <v>100000</v>
      </c>
      <c r="S4" s="13">
        <v>2000</v>
      </c>
      <c r="T4" s="14" t="s">
        <v>43</v>
      </c>
      <c r="U4" s="13">
        <v>0</v>
      </c>
      <c r="V4" s="13">
        <v>8000</v>
      </c>
      <c r="W4" s="13">
        <v>7</v>
      </c>
      <c r="X4" s="14" t="s">
        <v>61</v>
      </c>
    </row>
    <row r="5" spans="1:24" x14ac:dyDescent="0.3">
      <c r="A5" s="12" t="s">
        <v>80</v>
      </c>
      <c r="B5" s="12" t="s">
        <v>80</v>
      </c>
      <c r="C5" s="12" t="s">
        <v>81</v>
      </c>
      <c r="D5" s="13">
        <v>1</v>
      </c>
      <c r="E5" s="13">
        <v>15</v>
      </c>
      <c r="F5" s="13">
        <v>5</v>
      </c>
      <c r="G5" s="13">
        <v>55</v>
      </c>
      <c r="H5" s="14" t="s">
        <v>82</v>
      </c>
      <c r="I5" s="14" t="s">
        <v>83</v>
      </c>
      <c r="J5" s="13">
        <v>5</v>
      </c>
      <c r="K5" s="13">
        <v>300000</v>
      </c>
      <c r="L5" s="14" t="s">
        <v>43</v>
      </c>
      <c r="M5" s="13">
        <v>2</v>
      </c>
      <c r="N5" s="13">
        <v>5</v>
      </c>
      <c r="O5" s="13">
        <v>1.71</v>
      </c>
      <c r="P5" s="13">
        <v>0</v>
      </c>
      <c r="Q5" s="13">
        <v>2</v>
      </c>
      <c r="R5" s="13">
        <v>258000</v>
      </c>
      <c r="S5" s="13">
        <v>1600</v>
      </c>
      <c r="T5" s="14" t="s">
        <v>43</v>
      </c>
      <c r="U5" s="13">
        <v>5</v>
      </c>
      <c r="V5" s="13">
        <v>20000</v>
      </c>
      <c r="W5" s="13">
        <v>7</v>
      </c>
      <c r="X5" s="14" t="s">
        <v>61</v>
      </c>
    </row>
    <row r="6" spans="1:24" x14ac:dyDescent="0.3">
      <c r="A6" s="12" t="s">
        <v>130</v>
      </c>
      <c r="B6" s="12" t="s">
        <v>84</v>
      </c>
      <c r="C6" s="12" t="s">
        <v>85</v>
      </c>
      <c r="D6" s="13">
        <v>0</v>
      </c>
      <c r="E6" s="13">
        <v>15</v>
      </c>
      <c r="F6" s="13">
        <v>0</v>
      </c>
      <c r="G6" s="13">
        <v>55</v>
      </c>
      <c r="H6" s="14" t="s">
        <v>86</v>
      </c>
      <c r="I6" s="14" t="s">
        <v>87</v>
      </c>
      <c r="J6" s="13">
        <v>2</v>
      </c>
      <c r="K6" s="13">
        <v>50000</v>
      </c>
      <c r="L6" s="14" t="s">
        <v>43</v>
      </c>
      <c r="M6" s="13">
        <v>3</v>
      </c>
      <c r="N6" s="13">
        <v>1</v>
      </c>
      <c r="O6" s="13">
        <v>1.73</v>
      </c>
      <c r="P6" s="13">
        <v>1</v>
      </c>
      <c r="Q6" s="13">
        <v>0</v>
      </c>
      <c r="R6" s="13">
        <v>35000</v>
      </c>
      <c r="S6" s="13">
        <v>262</v>
      </c>
      <c r="T6" s="14" t="s">
        <v>43</v>
      </c>
      <c r="U6" s="13">
        <v>5</v>
      </c>
      <c r="V6" s="13">
        <v>10000</v>
      </c>
      <c r="W6" s="13">
        <v>7</v>
      </c>
      <c r="X6" s="14" t="s">
        <v>61</v>
      </c>
    </row>
    <row r="7" spans="1:24" x14ac:dyDescent="0.3">
      <c r="A7" s="12" t="s">
        <v>88</v>
      </c>
      <c r="B7" s="12" t="s">
        <v>88</v>
      </c>
      <c r="C7" s="12" t="s">
        <v>89</v>
      </c>
      <c r="D7" s="13">
        <v>1</v>
      </c>
      <c r="E7" s="13">
        <v>17</v>
      </c>
      <c r="F7" s="13">
        <v>1</v>
      </c>
      <c r="G7" s="13">
        <v>64</v>
      </c>
      <c r="H7" s="14" t="s">
        <v>90</v>
      </c>
      <c r="I7" s="14" t="s">
        <v>91</v>
      </c>
      <c r="J7" s="13">
        <v>5</v>
      </c>
      <c r="K7" s="13">
        <v>200000</v>
      </c>
      <c r="L7" s="14" t="s">
        <v>44</v>
      </c>
      <c r="M7" s="13">
        <v>4</v>
      </c>
      <c r="N7" s="13">
        <v>2</v>
      </c>
      <c r="O7" s="13">
        <v>1.68</v>
      </c>
      <c r="P7" s="13">
        <v>4</v>
      </c>
      <c r="Q7" s="13">
        <v>0</v>
      </c>
      <c r="R7" s="13">
        <v>50000</v>
      </c>
      <c r="S7" s="13">
        <v>900</v>
      </c>
      <c r="T7" s="14" t="s">
        <v>43</v>
      </c>
      <c r="U7" s="13">
        <v>10</v>
      </c>
      <c r="V7" s="13">
        <v>15000</v>
      </c>
      <c r="W7" s="13">
        <v>7</v>
      </c>
      <c r="X7" s="14" t="s">
        <v>61</v>
      </c>
    </row>
    <row r="8" spans="1:24" x14ac:dyDescent="0.3">
      <c r="A8" s="12" t="s">
        <v>92</v>
      </c>
      <c r="B8" s="12" t="s">
        <v>92</v>
      </c>
      <c r="C8" s="12" t="s">
        <v>93</v>
      </c>
      <c r="D8" s="13">
        <v>1</v>
      </c>
      <c r="E8" s="13">
        <v>15</v>
      </c>
      <c r="F8" s="13">
        <v>0</v>
      </c>
      <c r="G8" s="13">
        <v>45</v>
      </c>
      <c r="H8" s="14" t="s">
        <v>94</v>
      </c>
      <c r="I8" s="14" t="s">
        <v>95</v>
      </c>
      <c r="J8" s="13">
        <v>5</v>
      </c>
      <c r="K8" s="13">
        <v>200</v>
      </c>
      <c r="L8" s="14" t="s">
        <v>44</v>
      </c>
      <c r="M8" s="13">
        <v>0</v>
      </c>
      <c r="N8" s="13">
        <v>0</v>
      </c>
      <c r="O8" s="13">
        <v>1.52</v>
      </c>
      <c r="P8" s="13">
        <v>0</v>
      </c>
      <c r="Q8" s="13">
        <v>1</v>
      </c>
      <c r="R8" s="13">
        <v>150</v>
      </c>
      <c r="S8" s="13">
        <v>1200</v>
      </c>
      <c r="T8" s="14" t="s">
        <v>44</v>
      </c>
      <c r="U8" s="13">
        <v>2</v>
      </c>
      <c r="V8" s="13">
        <v>2</v>
      </c>
      <c r="W8" s="13">
        <v>7</v>
      </c>
      <c r="X8" s="14" t="s">
        <v>61</v>
      </c>
    </row>
    <row r="9" spans="1:24" x14ac:dyDescent="0.3">
      <c r="A9" s="12" t="s">
        <v>96</v>
      </c>
      <c r="B9" s="12" t="s">
        <v>96</v>
      </c>
      <c r="C9" s="12" t="s">
        <v>97</v>
      </c>
      <c r="D9" s="13">
        <v>5</v>
      </c>
      <c r="E9" s="13">
        <v>16</v>
      </c>
      <c r="F9" s="13">
        <v>2</v>
      </c>
      <c r="G9" s="13">
        <v>73</v>
      </c>
      <c r="H9" s="14" t="s">
        <v>74</v>
      </c>
      <c r="I9" s="14" t="s">
        <v>98</v>
      </c>
      <c r="J9" s="13">
        <v>7</v>
      </c>
      <c r="K9" s="13">
        <v>180000</v>
      </c>
      <c r="L9" s="14" t="s">
        <v>44</v>
      </c>
      <c r="M9" s="13">
        <v>0</v>
      </c>
      <c r="N9" s="13">
        <v>0</v>
      </c>
      <c r="O9" s="13">
        <v>1.7</v>
      </c>
      <c r="P9" s="13">
        <v>1</v>
      </c>
      <c r="Q9" s="13">
        <v>0</v>
      </c>
      <c r="R9" s="13">
        <v>150000</v>
      </c>
      <c r="S9" s="13">
        <v>2000</v>
      </c>
      <c r="T9" s="14" t="s">
        <v>43</v>
      </c>
      <c r="U9" s="13">
        <v>2</v>
      </c>
      <c r="V9" s="13">
        <v>10000</v>
      </c>
      <c r="W9" s="13">
        <v>7</v>
      </c>
      <c r="X9" s="14" t="s">
        <v>61</v>
      </c>
    </row>
    <row r="10" spans="1:24" x14ac:dyDescent="0.3">
      <c r="A10" s="12" t="s">
        <v>99</v>
      </c>
      <c r="B10" s="12" t="s">
        <v>99</v>
      </c>
      <c r="C10" s="12" t="s">
        <v>100</v>
      </c>
      <c r="D10" s="13">
        <v>0</v>
      </c>
      <c r="E10" s="13">
        <v>16</v>
      </c>
      <c r="F10" s="13">
        <v>0</v>
      </c>
      <c r="G10" s="13">
        <v>70</v>
      </c>
      <c r="H10" s="14" t="s">
        <v>101</v>
      </c>
      <c r="I10" s="14" t="s">
        <v>98</v>
      </c>
      <c r="J10" s="13">
        <v>0</v>
      </c>
      <c r="K10" s="13">
        <v>150000</v>
      </c>
      <c r="L10" s="14" t="s">
        <v>44</v>
      </c>
      <c r="M10" s="13">
        <v>2</v>
      </c>
      <c r="N10" s="13">
        <v>0</v>
      </c>
      <c r="O10" s="13">
        <v>1.8</v>
      </c>
      <c r="P10" s="13">
        <v>3</v>
      </c>
      <c r="Q10" s="13">
        <v>1</v>
      </c>
      <c r="R10" s="13">
        <v>50000</v>
      </c>
      <c r="S10" s="13">
        <v>600</v>
      </c>
      <c r="T10" s="14" t="s">
        <v>44</v>
      </c>
      <c r="U10" s="13">
        <v>3</v>
      </c>
      <c r="V10" s="13">
        <v>0</v>
      </c>
      <c r="W10" s="13">
        <v>7</v>
      </c>
      <c r="X10" s="14" t="s">
        <v>61</v>
      </c>
    </row>
    <row r="11" spans="1:24" x14ac:dyDescent="0.3">
      <c r="A11" s="12" t="s">
        <v>102</v>
      </c>
      <c r="B11" s="12" t="s">
        <v>102</v>
      </c>
      <c r="C11" s="12" t="s">
        <v>103</v>
      </c>
      <c r="D11" s="13">
        <v>2</v>
      </c>
      <c r="E11" s="13">
        <v>16</v>
      </c>
      <c r="F11" s="13">
        <v>1</v>
      </c>
      <c r="G11" s="13">
        <v>56</v>
      </c>
      <c r="H11" s="14" t="s">
        <v>78</v>
      </c>
      <c r="I11" s="14" t="s">
        <v>104</v>
      </c>
      <c r="J11" s="13">
        <v>1</v>
      </c>
      <c r="K11" s="13">
        <v>100000</v>
      </c>
      <c r="L11" s="14" t="s">
        <v>44</v>
      </c>
      <c r="M11" s="13">
        <v>1</v>
      </c>
      <c r="N11" s="13">
        <v>0</v>
      </c>
      <c r="O11" s="13">
        <v>1.65</v>
      </c>
      <c r="P11" s="13">
        <v>1</v>
      </c>
      <c r="Q11" s="13">
        <v>2</v>
      </c>
      <c r="R11" s="13">
        <v>200000</v>
      </c>
      <c r="S11" s="13">
        <v>2000</v>
      </c>
      <c r="T11" s="14" t="s">
        <v>43</v>
      </c>
      <c r="U11" s="13">
        <v>2</v>
      </c>
      <c r="V11" s="13">
        <v>20000</v>
      </c>
      <c r="W11" s="13">
        <v>7</v>
      </c>
      <c r="X11" s="14" t="s">
        <v>61</v>
      </c>
    </row>
    <row r="12" spans="1:24" x14ac:dyDescent="0.3">
      <c r="A12" s="12" t="s">
        <v>105</v>
      </c>
      <c r="B12" s="12" t="s">
        <v>105</v>
      </c>
      <c r="C12" s="12" t="s">
        <v>106</v>
      </c>
      <c r="D12" s="13">
        <v>1</v>
      </c>
      <c r="E12" s="13">
        <v>15</v>
      </c>
      <c r="F12" s="13">
        <v>1</v>
      </c>
      <c r="G12" s="13">
        <v>55</v>
      </c>
      <c r="H12" s="14" t="s">
        <v>107</v>
      </c>
      <c r="I12" s="14" t="s">
        <v>108</v>
      </c>
      <c r="J12" s="13">
        <v>4</v>
      </c>
      <c r="K12" s="13">
        <v>50000</v>
      </c>
      <c r="L12" s="14" t="s">
        <v>43</v>
      </c>
      <c r="M12" s="13">
        <v>0</v>
      </c>
      <c r="N12" s="13">
        <v>2</v>
      </c>
      <c r="O12" s="13">
        <v>1.67</v>
      </c>
      <c r="P12" s="13">
        <v>5</v>
      </c>
      <c r="Q12" s="13">
        <v>1</v>
      </c>
      <c r="R12" s="13">
        <v>40000</v>
      </c>
      <c r="S12" s="13">
        <v>158</v>
      </c>
      <c r="T12" s="14" t="s">
        <v>44</v>
      </c>
      <c r="U12" s="13">
        <v>3</v>
      </c>
      <c r="V12" s="13">
        <v>20000</v>
      </c>
      <c r="W12" s="13">
        <v>7</v>
      </c>
      <c r="X12" s="14" t="s">
        <v>61</v>
      </c>
    </row>
    <row r="13" spans="1:24" x14ac:dyDescent="0.3">
      <c r="A13" s="12" t="s">
        <v>109</v>
      </c>
      <c r="B13" s="12" t="s">
        <v>109</v>
      </c>
      <c r="C13" s="12" t="s">
        <v>110</v>
      </c>
      <c r="D13" s="13">
        <v>1</v>
      </c>
      <c r="E13" s="13">
        <v>16</v>
      </c>
      <c r="F13" s="13">
        <v>5</v>
      </c>
      <c r="G13" s="13">
        <v>61</v>
      </c>
      <c r="H13" s="14" t="s">
        <v>111</v>
      </c>
      <c r="I13" s="14" t="s">
        <v>112</v>
      </c>
      <c r="J13" s="13">
        <v>25</v>
      </c>
      <c r="K13" s="13">
        <v>100</v>
      </c>
      <c r="L13" s="14" t="s">
        <v>44</v>
      </c>
      <c r="M13" s="13">
        <v>0</v>
      </c>
      <c r="N13" s="13">
        <v>10</v>
      </c>
      <c r="O13" s="13">
        <v>1.72</v>
      </c>
      <c r="P13" s="13">
        <v>0</v>
      </c>
      <c r="Q13" s="13">
        <v>1</v>
      </c>
      <c r="R13" s="13">
        <v>0</v>
      </c>
      <c r="S13" s="13">
        <v>300</v>
      </c>
      <c r="T13" s="14" t="s">
        <v>43</v>
      </c>
      <c r="U13" s="13">
        <v>3</v>
      </c>
      <c r="V13" s="13">
        <v>8000</v>
      </c>
      <c r="W13" s="13">
        <v>7</v>
      </c>
      <c r="X13" s="14" t="s">
        <v>61</v>
      </c>
    </row>
    <row r="14" spans="1:24" x14ac:dyDescent="0.3">
      <c r="A14" s="12" t="s">
        <v>113</v>
      </c>
      <c r="B14" s="12" t="s">
        <v>113</v>
      </c>
      <c r="C14" s="12" t="s">
        <v>114</v>
      </c>
      <c r="D14" s="13">
        <v>1</v>
      </c>
      <c r="E14" s="13">
        <v>15</v>
      </c>
      <c r="F14" s="13">
        <v>1</v>
      </c>
      <c r="G14" s="13">
        <v>39</v>
      </c>
      <c r="H14" s="14" t="s">
        <v>107</v>
      </c>
      <c r="I14" s="14" t="s">
        <v>115</v>
      </c>
      <c r="J14" s="13">
        <v>3</v>
      </c>
      <c r="K14" s="13">
        <v>50000</v>
      </c>
      <c r="L14" s="14" t="s">
        <v>44</v>
      </c>
      <c r="M14" s="13">
        <v>1</v>
      </c>
      <c r="N14" s="13">
        <v>1</v>
      </c>
      <c r="O14" s="13">
        <v>1.56</v>
      </c>
      <c r="P14" s="13">
        <v>2</v>
      </c>
      <c r="Q14" s="13">
        <v>6</v>
      </c>
      <c r="R14" s="13">
        <v>40000</v>
      </c>
      <c r="S14" s="13">
        <v>178</v>
      </c>
      <c r="T14" s="14" t="s">
        <v>43</v>
      </c>
      <c r="U14" s="13">
        <v>3</v>
      </c>
      <c r="V14" s="13">
        <v>6500</v>
      </c>
      <c r="W14" s="13">
        <v>7</v>
      </c>
      <c r="X14" s="14" t="s">
        <v>61</v>
      </c>
    </row>
    <row r="15" spans="1:24" x14ac:dyDescent="0.3">
      <c r="A15" s="12" t="s">
        <v>116</v>
      </c>
      <c r="B15" s="12" t="s">
        <v>116</v>
      </c>
      <c r="C15" s="12" t="s">
        <v>117</v>
      </c>
      <c r="D15" s="13">
        <v>0</v>
      </c>
      <c r="E15" s="13">
        <v>15</v>
      </c>
      <c r="F15" s="13">
        <v>0</v>
      </c>
      <c r="G15" s="13">
        <v>75</v>
      </c>
      <c r="H15" s="14" t="s">
        <v>107</v>
      </c>
      <c r="I15" s="14" t="s">
        <v>118</v>
      </c>
      <c r="J15" s="13">
        <v>1</v>
      </c>
      <c r="K15" s="13">
        <v>150000</v>
      </c>
      <c r="L15" s="14" t="s">
        <v>44</v>
      </c>
      <c r="M15" s="13">
        <v>0</v>
      </c>
      <c r="N15" s="13">
        <v>0</v>
      </c>
      <c r="O15" s="13">
        <v>1.67</v>
      </c>
      <c r="P15" s="13">
        <v>1</v>
      </c>
      <c r="Q15" s="13">
        <v>1</v>
      </c>
      <c r="R15" s="13">
        <v>15000</v>
      </c>
      <c r="S15" s="13">
        <v>680</v>
      </c>
      <c r="T15" s="14" t="s">
        <v>44</v>
      </c>
      <c r="U15" s="13">
        <v>1</v>
      </c>
      <c r="V15" s="13">
        <v>5000</v>
      </c>
      <c r="W15" s="13">
        <v>7</v>
      </c>
      <c r="X15" s="14" t="s">
        <v>61</v>
      </c>
    </row>
    <row r="16" spans="1:24" x14ac:dyDescent="0.3">
      <c r="A16" s="12" t="s">
        <v>119</v>
      </c>
      <c r="B16" s="12" t="s">
        <v>119</v>
      </c>
      <c r="C16" s="12" t="s">
        <v>120</v>
      </c>
      <c r="D16" s="13">
        <v>1</v>
      </c>
      <c r="E16" s="13">
        <v>16</v>
      </c>
      <c r="F16" s="13">
        <v>1</v>
      </c>
      <c r="G16" s="13">
        <v>52</v>
      </c>
      <c r="H16" s="14" t="s">
        <v>111</v>
      </c>
      <c r="I16" s="14" t="s">
        <v>121</v>
      </c>
      <c r="J16" s="13">
        <v>5</v>
      </c>
      <c r="K16" s="13">
        <v>150</v>
      </c>
      <c r="L16" s="14" t="s">
        <v>44</v>
      </c>
      <c r="M16" s="13">
        <v>1</v>
      </c>
      <c r="N16" s="13">
        <v>4</v>
      </c>
      <c r="O16" s="13">
        <v>1.6</v>
      </c>
      <c r="P16" s="13">
        <v>2</v>
      </c>
      <c r="Q16" s="13">
        <v>1</v>
      </c>
      <c r="R16" s="13">
        <v>100</v>
      </c>
      <c r="S16" s="13">
        <v>1159</v>
      </c>
      <c r="T16" s="14" t="s">
        <v>43</v>
      </c>
      <c r="U16" s="13">
        <v>1</v>
      </c>
      <c r="V16" s="13">
        <v>20</v>
      </c>
      <c r="W16" s="13">
        <v>7</v>
      </c>
      <c r="X16" s="14" t="s">
        <v>61</v>
      </c>
    </row>
    <row r="17" spans="1:24" x14ac:dyDescent="0.3">
      <c r="A17" s="12" t="s">
        <v>122</v>
      </c>
      <c r="B17" s="12" t="s">
        <v>122</v>
      </c>
      <c r="C17" s="12" t="s">
        <v>123</v>
      </c>
      <c r="D17" s="13">
        <v>1</v>
      </c>
      <c r="E17" s="13">
        <v>16</v>
      </c>
      <c r="F17" s="13">
        <v>2</v>
      </c>
      <c r="G17" s="13">
        <v>50</v>
      </c>
      <c r="H17" s="14" t="s">
        <v>124</v>
      </c>
      <c r="I17" s="14" t="s">
        <v>125</v>
      </c>
      <c r="J17" s="13">
        <v>5</v>
      </c>
      <c r="K17" s="13">
        <v>50000</v>
      </c>
      <c r="L17" s="14" t="s">
        <v>44</v>
      </c>
      <c r="M17" s="13">
        <v>3</v>
      </c>
      <c r="N17" s="13">
        <v>2</v>
      </c>
      <c r="O17" s="13">
        <v>1.65</v>
      </c>
      <c r="P17" s="13">
        <v>3</v>
      </c>
      <c r="Q17" s="13">
        <v>2</v>
      </c>
      <c r="R17" s="13">
        <v>0</v>
      </c>
      <c r="S17" s="13">
        <v>1070</v>
      </c>
      <c r="T17" s="14" t="s">
        <v>44</v>
      </c>
      <c r="U17" s="13">
        <v>5</v>
      </c>
      <c r="V17" s="13">
        <v>10000</v>
      </c>
      <c r="W17" s="13">
        <v>7</v>
      </c>
      <c r="X17" s="14" t="s">
        <v>61</v>
      </c>
    </row>
    <row r="18" spans="1:24" x14ac:dyDescent="0.3">
      <c r="A18" s="12" t="s">
        <v>126</v>
      </c>
      <c r="B18" s="12" t="s">
        <v>126</v>
      </c>
      <c r="C18" s="12" t="s">
        <v>127</v>
      </c>
      <c r="D18" s="13">
        <v>1</v>
      </c>
      <c r="E18" s="13">
        <v>14</v>
      </c>
      <c r="F18" s="13">
        <v>2</v>
      </c>
      <c r="G18" s="13">
        <v>55</v>
      </c>
      <c r="H18" s="14" t="s">
        <v>128</v>
      </c>
      <c r="I18" s="14" t="s">
        <v>129</v>
      </c>
      <c r="J18" s="13">
        <v>4</v>
      </c>
      <c r="K18" s="13">
        <v>60000</v>
      </c>
      <c r="L18" s="14" t="s">
        <v>44</v>
      </c>
      <c r="M18" s="13">
        <v>2</v>
      </c>
      <c r="N18" s="13">
        <v>3</v>
      </c>
      <c r="O18" s="13">
        <v>1.64</v>
      </c>
      <c r="P18" s="13">
        <v>3</v>
      </c>
      <c r="Q18" s="13">
        <v>1</v>
      </c>
      <c r="R18" s="13">
        <v>0</v>
      </c>
      <c r="S18" s="13">
        <v>200</v>
      </c>
      <c r="T18" s="14" t="s">
        <v>44</v>
      </c>
      <c r="U18" s="13">
        <v>4</v>
      </c>
      <c r="V18" s="13">
        <v>10000</v>
      </c>
      <c r="W18" s="13">
        <v>7</v>
      </c>
      <c r="X18" s="14" t="s">
        <v>61</v>
      </c>
    </row>
    <row r="19" spans="1:24" x14ac:dyDescent="0.3">
      <c r="A19" s="12" t="s">
        <v>131</v>
      </c>
      <c r="B19" s="12" t="s">
        <v>131</v>
      </c>
      <c r="C19" s="12" t="s">
        <v>132</v>
      </c>
      <c r="D19" s="13">
        <v>1</v>
      </c>
      <c r="E19" s="13">
        <v>18</v>
      </c>
      <c r="F19" s="13">
        <v>1</v>
      </c>
      <c r="G19" s="13">
        <v>58</v>
      </c>
      <c r="H19" s="14" t="s">
        <v>111</v>
      </c>
      <c r="I19" s="14" t="s">
        <v>133</v>
      </c>
      <c r="J19" s="13">
        <v>1</v>
      </c>
      <c r="K19" s="13">
        <v>150000</v>
      </c>
      <c r="L19" s="14" t="s">
        <v>44</v>
      </c>
      <c r="M19" s="13">
        <v>4</v>
      </c>
      <c r="N19" s="13">
        <v>1</v>
      </c>
      <c r="O19" s="13">
        <v>1.6</v>
      </c>
      <c r="P19" s="13">
        <v>7</v>
      </c>
      <c r="Q19" s="13">
        <v>2</v>
      </c>
      <c r="R19" s="13">
        <v>20000</v>
      </c>
      <c r="S19" s="13">
        <v>400</v>
      </c>
      <c r="T19" s="14" t="s">
        <v>43</v>
      </c>
      <c r="U19" s="13">
        <v>5</v>
      </c>
      <c r="V19" s="13">
        <v>8000</v>
      </c>
      <c r="W19" s="13">
        <v>7</v>
      </c>
      <c r="X19" s="14" t="s">
        <v>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3"/>
  <sheetViews>
    <sheetView showGridLines="0" workbookViewId="0">
      <selection activeCell="B19" sqref="B19"/>
    </sheetView>
  </sheetViews>
  <sheetFormatPr defaultRowHeight="14.4" x14ac:dyDescent="0.3"/>
  <cols>
    <col min="2" max="2" width="80.88671875" bestFit="1" customWidth="1"/>
    <col min="3" max="3" width="19.6640625" customWidth="1"/>
    <col min="4" max="4" width="16.44140625" bestFit="1" customWidth="1"/>
    <col min="5" max="5" width="17.6640625" bestFit="1" customWidth="1"/>
    <col min="6" max="6" width="10.33203125" bestFit="1" customWidth="1"/>
    <col min="7" max="7" width="20.88671875" bestFit="1" customWidth="1"/>
  </cols>
  <sheetData>
    <row r="5" spans="1:7" x14ac:dyDescent="0.3">
      <c r="C5" t="s">
        <v>62</v>
      </c>
      <c r="D5" t="s">
        <v>63</v>
      </c>
      <c r="E5" t="s">
        <v>64</v>
      </c>
      <c r="F5" t="s">
        <v>65</v>
      </c>
      <c r="G5" t="s">
        <v>66</v>
      </c>
    </row>
    <row r="6" spans="1:7" x14ac:dyDescent="0.3">
      <c r="A6">
        <v>0</v>
      </c>
      <c r="B6" s="3" t="s">
        <v>6</v>
      </c>
      <c r="C6" s="7">
        <f ca="1">AVERAGE(OFFSET(detailed!$D$3,0,estadistica!$A6,20,1))</f>
        <v>1.3529411764705883</v>
      </c>
      <c r="D6" s="7">
        <f ca="1">_xlfn.VAR.S(OFFSET(detailed!$D$3,0,estadistica!$A6,20,1))</f>
        <v>2.1176470588235294</v>
      </c>
      <c r="E6" s="7">
        <f ca="1">SQRT(D6)</f>
        <v>1.4552137502179978</v>
      </c>
      <c r="F6">
        <f ca="1">_xlfn.MODE.SNGL(OFFSET(detailed!$D$3,0,estadistica!$A6,20,1))</f>
        <v>1</v>
      </c>
      <c r="G6" s="11">
        <f ca="1">E6/ABS(C6)</f>
        <v>1.0755927719002591</v>
      </c>
    </row>
    <row r="7" spans="1:7" x14ac:dyDescent="0.3">
      <c r="A7">
        <f>A6+1</f>
        <v>1</v>
      </c>
      <c r="B7" s="3" t="s">
        <v>18</v>
      </c>
      <c r="C7" s="7">
        <f ca="1">AVERAGE(OFFSET(detailed!$D$3,0,estadistica!$A7,20,1))</f>
        <v>15.705882352941176</v>
      </c>
      <c r="D7" s="7">
        <f ca="1">_xlfn.VAR.S(OFFSET(detailed!$D$3,0,estadistica!$A7,20,1))</f>
        <v>0.84558823529411742</v>
      </c>
      <c r="E7" s="7">
        <f t="shared" ref="E7:E9" ca="1" si="0">SQRT(D7)</f>
        <v>0.9195587176978518</v>
      </c>
      <c r="F7">
        <f ca="1">_xlfn.MODE.SNGL(OFFSET(detailed!$D$3,0,estadistica!$A7,20,1))</f>
        <v>16</v>
      </c>
      <c r="G7" s="11">
        <f t="shared" ref="G7:G9" ca="1" si="1">E7/ABS(C7)</f>
        <v>5.8548682400237757E-2</v>
      </c>
    </row>
    <row r="8" spans="1:7" x14ac:dyDescent="0.3">
      <c r="A8">
        <f t="shared" ref="A8:A24" si="2">A7+1</f>
        <v>2</v>
      </c>
      <c r="B8" s="3" t="s">
        <v>20</v>
      </c>
      <c r="C8" s="7">
        <f ca="1">AVERAGE(OFFSET(detailed!$D$3,0,estadistica!$A8,20,1))</f>
        <v>1.3529411764705883</v>
      </c>
      <c r="D8" s="7">
        <f ca="1">_xlfn.VAR.S(OFFSET(detailed!$D$3,0,estadistica!$A8,20,1))</f>
        <v>2.3676470588235294</v>
      </c>
      <c r="E8" s="7">
        <f t="shared" ca="1" si="0"/>
        <v>1.5387160422974504</v>
      </c>
      <c r="F8">
        <f ca="1">_xlfn.MODE.SNGL(OFFSET(detailed!$D$3,0,estadistica!$A8,20,1))</f>
        <v>1</v>
      </c>
      <c r="G8" s="11">
        <f t="shared" ca="1" si="1"/>
        <v>1.1373118573502894</v>
      </c>
    </row>
    <row r="9" spans="1:7" x14ac:dyDescent="0.3">
      <c r="A9">
        <f t="shared" si="2"/>
        <v>3</v>
      </c>
      <c r="B9" s="3" t="s">
        <v>21</v>
      </c>
      <c r="C9" s="7">
        <f ca="1">AVERAGE(OFFSET(detailed!$D$3,0,estadistica!$A9,20,1))</f>
        <v>58.588235294117645</v>
      </c>
      <c r="D9" s="7">
        <f ca="1">_xlfn.VAR.S(OFFSET(detailed!$D$3,0,estadistica!$A9,20,1))</f>
        <v>103.50735294117658</v>
      </c>
      <c r="E9" s="7">
        <f t="shared" ca="1" si="0"/>
        <v>10.173856345613327</v>
      </c>
      <c r="F9">
        <f ca="1">_xlfn.MODE.SNGL(OFFSET(detailed!$D$3,0,estadistica!$A9,20,1))</f>
        <v>55</v>
      </c>
      <c r="G9" s="11">
        <f t="shared" ca="1" si="1"/>
        <v>0.17365015850946441</v>
      </c>
    </row>
    <row r="10" spans="1:7" x14ac:dyDescent="0.3">
      <c r="A10">
        <f t="shared" si="2"/>
        <v>4</v>
      </c>
      <c r="B10" s="3" t="s">
        <v>22</v>
      </c>
      <c r="C10" s="7"/>
      <c r="D10" s="7"/>
      <c r="E10" s="7"/>
      <c r="G10" s="11"/>
    </row>
    <row r="11" spans="1:7" x14ac:dyDescent="0.3">
      <c r="A11">
        <f t="shared" si="2"/>
        <v>5</v>
      </c>
      <c r="B11" s="3" t="s">
        <v>24</v>
      </c>
      <c r="C11" s="7"/>
      <c r="D11" s="7"/>
      <c r="E11" s="7"/>
      <c r="G11" s="11"/>
    </row>
    <row r="12" spans="1:7" x14ac:dyDescent="0.3">
      <c r="A12">
        <f t="shared" si="2"/>
        <v>6</v>
      </c>
      <c r="B12" s="3" t="s">
        <v>26</v>
      </c>
      <c r="C12" s="7">
        <f ca="1">AVERAGE(OFFSET(detailed!$D$3,0,estadistica!$A12,20,1))</f>
        <v>4.5294117647058822</v>
      </c>
      <c r="D12" s="7">
        <f ca="1">_xlfn.VAR.S(OFFSET(detailed!$D$3,0,estadistica!$A12,20,1))</f>
        <v>31.639705882352942</v>
      </c>
      <c r="E12" s="7">
        <f t="shared" ref="E12:E13" ca="1" si="3">SQRT(D12)</f>
        <v>5.6249183000602718</v>
      </c>
      <c r="F12">
        <f ca="1">_xlfn.MODE.SNGL(OFFSET(detailed!$D$3,0,estadistica!$A12,20,1))</f>
        <v>5</v>
      </c>
      <c r="G12" s="11">
        <f t="shared" ref="G12:G13" ca="1" si="4">E12/ABS(C12)</f>
        <v>1.241865079234086</v>
      </c>
    </row>
    <row r="13" spans="1:7" x14ac:dyDescent="0.3">
      <c r="A13">
        <f t="shared" si="2"/>
        <v>7</v>
      </c>
      <c r="B13" s="3" t="s">
        <v>41</v>
      </c>
      <c r="C13" s="15">
        <f ca="1">AVERAGE(OFFSET(detailed!$D$3,0,estadistica!$A13,20,1))</f>
        <v>103555.88235294117</v>
      </c>
      <c r="D13" s="15">
        <f ca="1">_xlfn.VAR.S(OFFSET(detailed!$D$3,0,estadistica!$A13,20,1))</f>
        <v>7255944963.2352943</v>
      </c>
      <c r="E13" s="15">
        <f t="shared" ca="1" si="3"/>
        <v>85181.834702213906</v>
      </c>
      <c r="F13" s="15">
        <f ca="1">_xlfn.MODE.SNGL(OFFSET(detailed!$D$3,0,estadistica!$A13,20,1))</f>
        <v>50000</v>
      </c>
      <c r="G13" s="11">
        <f t="shared" ca="1" si="4"/>
        <v>0.82256876931332124</v>
      </c>
    </row>
    <row r="14" spans="1:7" x14ac:dyDescent="0.3">
      <c r="A14">
        <f t="shared" si="2"/>
        <v>8</v>
      </c>
      <c r="B14" s="3" t="s">
        <v>42</v>
      </c>
      <c r="C14" s="7">
        <f ca="1">COUNTIF(OFFSET(detailed!$D$3,0,estadistica!$A14,20,1),"=Sí")/20</f>
        <v>0.25</v>
      </c>
      <c r="D14" s="7"/>
      <c r="E14" s="7"/>
      <c r="G14" s="11"/>
    </row>
    <row r="15" spans="1:7" x14ac:dyDescent="0.3">
      <c r="A15">
        <f t="shared" si="2"/>
        <v>9</v>
      </c>
      <c r="B15" s="3" t="s">
        <v>45</v>
      </c>
      <c r="C15" s="7">
        <f ca="1">AVERAGE(OFFSET(detailed!$D$3,0,estadistica!$A15,20,1))</f>
        <v>1.5294117647058822</v>
      </c>
      <c r="D15" s="7">
        <f ca="1">_xlfn.VAR.S(OFFSET(detailed!$D$3,0,estadistica!$A15,20,1))</f>
        <v>2.1397058823529411</v>
      </c>
      <c r="E15" s="7">
        <f t="shared" ref="E15:E21" ca="1" si="5">SQRT(D15)</f>
        <v>1.4627733530362594</v>
      </c>
      <c r="F15">
        <f ca="1">_xlfn.MODE.SNGL(OFFSET(detailed!$D$3,0,estadistica!$A15,20,1))</f>
        <v>0</v>
      </c>
      <c r="G15" s="11">
        <f t="shared" ref="G15:G21" ca="1" si="6">E15/ABS(C15)</f>
        <v>0.95642873083140045</v>
      </c>
    </row>
    <row r="16" spans="1:7" x14ac:dyDescent="0.3">
      <c r="A16">
        <f t="shared" si="2"/>
        <v>10</v>
      </c>
      <c r="B16" s="3" t="s">
        <v>46</v>
      </c>
      <c r="C16" s="7">
        <f ca="1">AVERAGE(OFFSET(detailed!$D$3,0,estadistica!$A16,20,1))</f>
        <v>1.9411764705882353</v>
      </c>
      <c r="D16" s="7">
        <f ca="1">_xlfn.VAR.S(OFFSET(detailed!$D$3,0,estadistica!$A16,20,1))</f>
        <v>6.4338235294117645</v>
      </c>
      <c r="E16" s="7">
        <f t="shared" ca="1" si="5"/>
        <v>2.5364982809794618</v>
      </c>
      <c r="F16">
        <f ca="1">_xlfn.MODE.SNGL(OFFSET(detailed!$D$3,0,estadistica!$A16,20,1))</f>
        <v>1</v>
      </c>
      <c r="G16" s="11">
        <f t="shared" ca="1" si="6"/>
        <v>1.3066809326257833</v>
      </c>
    </row>
    <row r="17" spans="1:8" x14ac:dyDescent="0.3">
      <c r="A17">
        <f t="shared" si="2"/>
        <v>11</v>
      </c>
      <c r="B17" s="3" t="s">
        <v>47</v>
      </c>
      <c r="C17" s="7">
        <f ca="1">AVERAGE(OFFSET(detailed!$D$3,0,estadistica!$A17,20,1))</f>
        <v>1.6605882352941175</v>
      </c>
      <c r="D17" s="7">
        <f ca="1">_xlfn.VAR.S(OFFSET(detailed!$D$3,0,estadistica!$A17,20,1))</f>
        <v>5.2933823529411721E-3</v>
      </c>
      <c r="E17" s="7">
        <f t="shared" ca="1" si="5"/>
        <v>7.2755634509920758E-2</v>
      </c>
      <c r="F17">
        <f ca="1">_xlfn.MODE.SNGL(OFFSET(detailed!$D$3,0,estadistica!$A17,20,1))</f>
        <v>1.65</v>
      </c>
      <c r="G17" s="11">
        <f t="shared" ca="1" si="6"/>
        <v>4.3813169913873642E-2</v>
      </c>
    </row>
    <row r="18" spans="1:8" x14ac:dyDescent="0.3">
      <c r="A18">
        <f t="shared" si="2"/>
        <v>12</v>
      </c>
      <c r="B18" s="3" t="s">
        <v>48</v>
      </c>
      <c r="C18" s="7">
        <f ca="1">AVERAGE(OFFSET(detailed!$D$3,0,estadistica!$A18,20,1))</f>
        <v>2.1176470588235294</v>
      </c>
      <c r="D18" s="7">
        <f ca="1">_xlfn.VAR.S(OFFSET(detailed!$D$3,0,estadistica!$A18,20,1))</f>
        <v>3.6102941176470589</v>
      </c>
      <c r="E18" s="7">
        <f t="shared" ca="1" si="5"/>
        <v>1.9000773978043786</v>
      </c>
      <c r="F18">
        <f ca="1">_xlfn.MODE.SNGL(OFFSET(detailed!$D$3,0,estadistica!$A18,20,1))</f>
        <v>1</v>
      </c>
      <c r="G18" s="11">
        <f t="shared" ca="1" si="6"/>
        <v>0.89725877118540098</v>
      </c>
    </row>
    <row r="19" spans="1:8" x14ac:dyDescent="0.3">
      <c r="A19">
        <f t="shared" si="2"/>
        <v>13</v>
      </c>
      <c r="B19" s="3" t="s">
        <v>49</v>
      </c>
      <c r="C19" s="7">
        <f ca="1">AVERAGE(OFFSET(detailed!$D$3,0,estadistica!$A19,20,1))</f>
        <v>1.3529411764705883</v>
      </c>
      <c r="D19" s="7">
        <f ca="1">_xlfn.VAR.S(OFFSET(detailed!$D$3,0,estadistica!$A19,20,1))</f>
        <v>1.9926470588235294</v>
      </c>
      <c r="E19" s="7">
        <f t="shared" ca="1" si="5"/>
        <v>1.4116115112960539</v>
      </c>
      <c r="F19">
        <f ca="1">_xlfn.MODE.SNGL(OFFSET(detailed!$D$3,0,estadistica!$A19,20,1))</f>
        <v>1</v>
      </c>
      <c r="G19" s="11">
        <f t="shared" ca="1" si="6"/>
        <v>1.0433650300883877</v>
      </c>
    </row>
    <row r="20" spans="1:8" x14ac:dyDescent="0.3">
      <c r="A20">
        <f t="shared" si="2"/>
        <v>14</v>
      </c>
      <c r="B20" s="3" t="s">
        <v>51</v>
      </c>
      <c r="C20" s="15">
        <f ca="1">AVERAGE(OFFSET(detailed!$D$3,0,estadistica!$A20,20,1))</f>
        <v>59308.823529411762</v>
      </c>
      <c r="D20" s="15">
        <f ca="1">_xlfn.VAR.S(OFFSET(detailed!$D$3,0,estadistica!$A20,20,1))</f>
        <v>5738494448.5294113</v>
      </c>
      <c r="E20" s="15">
        <f t="shared" ca="1" si="5"/>
        <v>75752.851091753706</v>
      </c>
      <c r="F20" s="15">
        <f ca="1">_xlfn.MODE.SNGL(OFFSET(detailed!$D$3,0,estadistica!$A20,20,1))</f>
        <v>50000</v>
      </c>
      <c r="G20" s="11">
        <f t="shared" ca="1" si="6"/>
        <v>1.2772610647754159</v>
      </c>
    </row>
    <row r="21" spans="1:8" x14ac:dyDescent="0.3">
      <c r="A21">
        <f t="shared" si="2"/>
        <v>15</v>
      </c>
      <c r="B21" s="3" t="s">
        <v>52</v>
      </c>
      <c r="C21" s="7">
        <f ca="1">AVERAGE(OFFSET(detailed!$D$3,0,estadistica!$A21,20,1))</f>
        <v>885.70588235294122</v>
      </c>
      <c r="D21" s="7">
        <f ca="1">_xlfn.VAR.S(OFFSET(detailed!$D$3,0,estadistica!$A21,20,1))</f>
        <v>457643.7205882353</v>
      </c>
      <c r="E21" s="7">
        <f t="shared" ca="1" si="5"/>
        <v>676.49369589689104</v>
      </c>
      <c r="F21">
        <f ca="1">_xlfn.MODE.SNGL(OFFSET(detailed!$D$3,0,estadistica!$A21,20,1))</f>
        <v>2000</v>
      </c>
      <c r="G21" s="11">
        <f t="shared" ca="1" si="6"/>
        <v>0.76379045163360215</v>
      </c>
    </row>
    <row r="22" spans="1:8" x14ac:dyDescent="0.3">
      <c r="A22">
        <f t="shared" si="2"/>
        <v>16</v>
      </c>
      <c r="B22" s="3" t="s">
        <v>53</v>
      </c>
      <c r="C22" s="7">
        <f ca="1">COUNTIF(OFFSET(detailed!$D$3,0,estadistica!$A22,20,1),"=Sí")/20</f>
        <v>0.55000000000000004</v>
      </c>
      <c r="D22" s="7"/>
      <c r="E22" s="7"/>
      <c r="G22" s="11"/>
    </row>
    <row r="23" spans="1:8" x14ac:dyDescent="0.3">
      <c r="A23">
        <f t="shared" si="2"/>
        <v>17</v>
      </c>
      <c r="B23" s="3" t="s">
        <v>54</v>
      </c>
      <c r="C23" s="7">
        <f ca="1">AVERAGE(OFFSET(detailed!$D$3,0,estadistica!$A23,20,1))</f>
        <v>3.4705882352941178</v>
      </c>
      <c r="D23" s="7">
        <f ca="1">_xlfn.VAR.S(OFFSET(detailed!$D$3,0,estadistica!$A23,20,1))</f>
        <v>5.389705882352942</v>
      </c>
      <c r="E23" s="7">
        <f t="shared" ref="E23:E24" ca="1" si="7">SQRT(D23)</f>
        <v>2.3215740096651976</v>
      </c>
      <c r="F23">
        <f ca="1">_xlfn.MODE.SNGL(OFFSET(detailed!$D$3,0,estadistica!$A23,20,1))</f>
        <v>5</v>
      </c>
      <c r="G23" s="11">
        <f t="shared" ref="G23:G24" ca="1" si="8">E23/ABS(C23)</f>
        <v>0.66892810447980267</v>
      </c>
    </row>
    <row r="24" spans="1:8" x14ac:dyDescent="0.3">
      <c r="A24">
        <f t="shared" si="2"/>
        <v>18</v>
      </c>
      <c r="B24" s="3" t="s">
        <v>55</v>
      </c>
      <c r="C24" s="15">
        <f ca="1">AVERAGE(OFFSET(detailed!$D$3,0,estadistica!$A24,20,1))</f>
        <v>9442.4705882352937</v>
      </c>
      <c r="D24" s="15">
        <f ca="1">_xlfn.VAR.S(OFFSET(detailed!$D$3,0,estadistica!$A24,20,1))</f>
        <v>41782883.764705881</v>
      </c>
      <c r="E24" s="15">
        <f t="shared" ca="1" si="7"/>
        <v>6463.9681129091196</v>
      </c>
      <c r="F24" s="15">
        <f ca="1">_xlfn.MODE.SNGL(OFFSET(detailed!$D$3,0,estadistica!$A24,20,1))</f>
        <v>10000</v>
      </c>
      <c r="G24" s="11">
        <f t="shared" ca="1" si="8"/>
        <v>0.68456322447673867</v>
      </c>
    </row>
    <row r="28" spans="1:8" x14ac:dyDescent="0.3">
      <c r="C28" t="s">
        <v>67</v>
      </c>
      <c r="D28" s="9">
        <v>6</v>
      </c>
    </row>
    <row r="29" spans="1:8" x14ac:dyDescent="0.3">
      <c r="C29" t="s">
        <v>67</v>
      </c>
      <c r="D29" s="10">
        <v>17</v>
      </c>
    </row>
    <row r="30" spans="1:8" ht="29.4" customHeight="1" x14ac:dyDescent="0.3">
      <c r="C30" s="8" t="s">
        <v>68</v>
      </c>
      <c r="D30" s="11">
        <f ca="1">CORREL(OFFSET(detailed!$D$3,0,$D$28,20,1),OFFSET(detailed!$D$3,0,$D$29,20,1))</f>
        <v>8.4460490393917856E-3</v>
      </c>
      <c r="F30">
        <v>-1</v>
      </c>
      <c r="G30">
        <v>0</v>
      </c>
      <c r="H30">
        <v>1</v>
      </c>
    </row>
    <row r="33" spans="3:7" x14ac:dyDescent="0.3">
      <c r="C33" t="s">
        <v>71</v>
      </c>
      <c r="D33" t="s">
        <v>69</v>
      </c>
      <c r="E33" t="s">
        <v>69</v>
      </c>
      <c r="F33" t="s">
        <v>70</v>
      </c>
      <c r="G33" t="s">
        <v>70</v>
      </c>
    </row>
    <row r="34" spans="3:7" x14ac:dyDescent="0.3">
      <c r="C34">
        <v>0</v>
      </c>
      <c r="D34">
        <f ca="1">OFFSET(detailed!$D3,0,$D$28)</f>
        <v>2</v>
      </c>
      <c r="E34">
        <f ca="1">OFFSET(detailed!$D3,0,$D$29)</f>
        <v>5</v>
      </c>
      <c r="F34">
        <f t="shared" ref="F34:F53" ca="1" si="9">IF(D34="","",OFFSET($C$6,$D$28,0))</f>
        <v>4.5294117647058822</v>
      </c>
      <c r="G34">
        <f t="shared" ref="G34:G53" ca="1" si="10">IF(E34="","",OFFSET($C$6,$D$29,0))</f>
        <v>3.4705882352941178</v>
      </c>
    </row>
    <row r="35" spans="3:7" x14ac:dyDescent="0.3">
      <c r="C35">
        <f t="shared" ref="C35:C53" si="11">C34+1</f>
        <v>1</v>
      </c>
      <c r="D35">
        <f ca="1">OFFSET(detailed!$D4,0,$D$28)</f>
        <v>2</v>
      </c>
      <c r="E35">
        <f ca="1">OFFSET(detailed!$D4,0,$D$29)</f>
        <v>0</v>
      </c>
      <c r="F35">
        <f t="shared" ca="1" si="9"/>
        <v>4.5294117647058822</v>
      </c>
      <c r="G35">
        <f t="shared" ca="1" si="10"/>
        <v>3.4705882352941178</v>
      </c>
    </row>
    <row r="36" spans="3:7" x14ac:dyDescent="0.3">
      <c r="C36">
        <f t="shared" si="11"/>
        <v>2</v>
      </c>
      <c r="D36">
        <f ca="1">OFFSET(detailed!$D5,0,$D$28)</f>
        <v>5</v>
      </c>
      <c r="E36">
        <f ca="1">OFFSET(detailed!$D5,0,$D$29)</f>
        <v>5</v>
      </c>
      <c r="F36">
        <f t="shared" ca="1" si="9"/>
        <v>4.5294117647058822</v>
      </c>
      <c r="G36">
        <f t="shared" ca="1" si="10"/>
        <v>3.4705882352941178</v>
      </c>
    </row>
    <row r="37" spans="3:7" x14ac:dyDescent="0.3">
      <c r="C37">
        <f t="shared" si="11"/>
        <v>3</v>
      </c>
      <c r="D37">
        <f ca="1">OFFSET(detailed!$D6,0,$D$28)</f>
        <v>2</v>
      </c>
      <c r="E37">
        <f ca="1">OFFSET(detailed!$D6,0,$D$29)</f>
        <v>5</v>
      </c>
      <c r="F37">
        <f t="shared" ca="1" si="9"/>
        <v>4.5294117647058822</v>
      </c>
      <c r="G37">
        <f t="shared" ca="1" si="10"/>
        <v>3.4705882352941178</v>
      </c>
    </row>
    <row r="38" spans="3:7" x14ac:dyDescent="0.3">
      <c r="C38">
        <f t="shared" si="11"/>
        <v>4</v>
      </c>
      <c r="D38">
        <f ca="1">OFFSET(detailed!$D7,0,$D$28)</f>
        <v>5</v>
      </c>
      <c r="E38">
        <f ca="1">OFFSET(detailed!$D7,0,$D$29)</f>
        <v>10</v>
      </c>
      <c r="F38">
        <f t="shared" ca="1" si="9"/>
        <v>4.5294117647058822</v>
      </c>
      <c r="G38">
        <f t="shared" ca="1" si="10"/>
        <v>3.4705882352941178</v>
      </c>
    </row>
    <row r="39" spans="3:7" x14ac:dyDescent="0.3">
      <c r="C39">
        <f t="shared" si="11"/>
        <v>5</v>
      </c>
      <c r="D39">
        <f ca="1">OFFSET(detailed!$D8,0,$D$28)</f>
        <v>5</v>
      </c>
      <c r="E39">
        <f ca="1">OFFSET(detailed!$D8,0,$D$29)</f>
        <v>2</v>
      </c>
      <c r="F39">
        <f t="shared" ca="1" si="9"/>
        <v>4.5294117647058822</v>
      </c>
      <c r="G39">
        <f t="shared" ca="1" si="10"/>
        <v>3.4705882352941178</v>
      </c>
    </row>
    <row r="40" spans="3:7" x14ac:dyDescent="0.3">
      <c r="C40">
        <f t="shared" si="11"/>
        <v>6</v>
      </c>
      <c r="D40">
        <f ca="1">OFFSET(detailed!$D9,0,$D$28)</f>
        <v>7</v>
      </c>
      <c r="E40">
        <f ca="1">OFFSET(detailed!$D9,0,$D$29)</f>
        <v>2</v>
      </c>
      <c r="F40">
        <f t="shared" ca="1" si="9"/>
        <v>4.5294117647058822</v>
      </c>
      <c r="G40">
        <f t="shared" ca="1" si="10"/>
        <v>3.4705882352941178</v>
      </c>
    </row>
    <row r="41" spans="3:7" x14ac:dyDescent="0.3">
      <c r="C41">
        <f t="shared" si="11"/>
        <v>7</v>
      </c>
      <c r="D41">
        <f ca="1">OFFSET(detailed!$D10,0,$D$28)</f>
        <v>0</v>
      </c>
      <c r="E41">
        <f ca="1">OFFSET(detailed!$D10,0,$D$29)</f>
        <v>3</v>
      </c>
      <c r="F41">
        <f t="shared" ca="1" si="9"/>
        <v>4.5294117647058822</v>
      </c>
      <c r="G41">
        <f t="shared" ca="1" si="10"/>
        <v>3.4705882352941178</v>
      </c>
    </row>
    <row r="42" spans="3:7" x14ac:dyDescent="0.3">
      <c r="C42">
        <f t="shared" si="11"/>
        <v>8</v>
      </c>
      <c r="D42">
        <f ca="1">OFFSET(detailed!$D11,0,$D$28)</f>
        <v>1</v>
      </c>
      <c r="E42">
        <f ca="1">OFFSET(detailed!$D11,0,$D$29)</f>
        <v>2</v>
      </c>
      <c r="F42">
        <f t="shared" ca="1" si="9"/>
        <v>4.5294117647058822</v>
      </c>
      <c r="G42">
        <f t="shared" ca="1" si="10"/>
        <v>3.4705882352941178</v>
      </c>
    </row>
    <row r="43" spans="3:7" x14ac:dyDescent="0.3">
      <c r="C43">
        <f t="shared" si="11"/>
        <v>9</v>
      </c>
      <c r="D43">
        <f ca="1">OFFSET(detailed!$D12,0,$D$28)</f>
        <v>4</v>
      </c>
      <c r="E43">
        <f ca="1">OFFSET(detailed!$D12,0,$D$29)</f>
        <v>3</v>
      </c>
      <c r="F43">
        <f t="shared" ca="1" si="9"/>
        <v>4.5294117647058822</v>
      </c>
      <c r="G43">
        <f t="shared" ca="1" si="10"/>
        <v>3.4705882352941178</v>
      </c>
    </row>
    <row r="44" spans="3:7" x14ac:dyDescent="0.3">
      <c r="C44">
        <f t="shared" si="11"/>
        <v>10</v>
      </c>
      <c r="D44">
        <f ca="1">OFFSET(detailed!$D13,0,$D$28)</f>
        <v>25</v>
      </c>
      <c r="E44">
        <f ca="1">OFFSET(detailed!$D13,0,$D$29)</f>
        <v>3</v>
      </c>
      <c r="F44">
        <f t="shared" ca="1" si="9"/>
        <v>4.5294117647058822</v>
      </c>
      <c r="G44">
        <f t="shared" ca="1" si="10"/>
        <v>3.4705882352941178</v>
      </c>
    </row>
    <row r="45" spans="3:7" x14ac:dyDescent="0.3">
      <c r="C45">
        <f t="shared" si="11"/>
        <v>11</v>
      </c>
      <c r="D45">
        <f ca="1">OFFSET(detailed!$D14,0,$D$28)</f>
        <v>3</v>
      </c>
      <c r="E45">
        <f ca="1">OFFSET(detailed!$D14,0,$D$29)</f>
        <v>3</v>
      </c>
      <c r="F45">
        <f t="shared" ca="1" si="9"/>
        <v>4.5294117647058822</v>
      </c>
      <c r="G45">
        <f t="shared" ca="1" si="10"/>
        <v>3.4705882352941178</v>
      </c>
    </row>
    <row r="46" spans="3:7" x14ac:dyDescent="0.3">
      <c r="C46">
        <f t="shared" si="11"/>
        <v>12</v>
      </c>
      <c r="D46">
        <f ca="1">OFFSET(detailed!$D15,0,$D$28)</f>
        <v>1</v>
      </c>
      <c r="E46">
        <f ca="1">OFFSET(detailed!$D15,0,$D$29)</f>
        <v>1</v>
      </c>
      <c r="F46">
        <f t="shared" ca="1" si="9"/>
        <v>4.5294117647058822</v>
      </c>
      <c r="G46">
        <f t="shared" ca="1" si="10"/>
        <v>3.4705882352941178</v>
      </c>
    </row>
    <row r="47" spans="3:7" x14ac:dyDescent="0.3">
      <c r="C47">
        <f t="shared" si="11"/>
        <v>13</v>
      </c>
      <c r="D47">
        <f ca="1">OFFSET(detailed!$D16,0,$D$28)</f>
        <v>5</v>
      </c>
      <c r="E47">
        <f ca="1">OFFSET(detailed!$D16,0,$D$29)</f>
        <v>1</v>
      </c>
      <c r="F47">
        <f t="shared" ca="1" si="9"/>
        <v>4.5294117647058822</v>
      </c>
      <c r="G47">
        <f t="shared" ca="1" si="10"/>
        <v>3.4705882352941178</v>
      </c>
    </row>
    <row r="48" spans="3:7" x14ac:dyDescent="0.3">
      <c r="C48">
        <f t="shared" si="11"/>
        <v>14</v>
      </c>
      <c r="D48">
        <f ca="1">OFFSET(detailed!$D17,0,$D$28)</f>
        <v>5</v>
      </c>
      <c r="E48">
        <f ca="1">OFFSET(detailed!$D17,0,$D$29)</f>
        <v>5</v>
      </c>
      <c r="F48">
        <f t="shared" ca="1" si="9"/>
        <v>4.5294117647058822</v>
      </c>
      <c r="G48">
        <f t="shared" ca="1" si="10"/>
        <v>3.4705882352941178</v>
      </c>
    </row>
    <row r="49" spans="3:7" x14ac:dyDescent="0.3">
      <c r="C49">
        <f t="shared" si="11"/>
        <v>15</v>
      </c>
      <c r="D49">
        <f ca="1">OFFSET(detailed!$D18,0,$D$28)</f>
        <v>4</v>
      </c>
      <c r="E49">
        <f ca="1">OFFSET(detailed!$D18,0,$D$29)</f>
        <v>4</v>
      </c>
      <c r="F49">
        <f t="shared" ca="1" si="9"/>
        <v>4.5294117647058822</v>
      </c>
      <c r="G49">
        <f t="shared" ca="1" si="10"/>
        <v>3.4705882352941178</v>
      </c>
    </row>
    <row r="50" spans="3:7" x14ac:dyDescent="0.3">
      <c r="C50">
        <f t="shared" si="11"/>
        <v>16</v>
      </c>
      <c r="D50">
        <f ca="1">OFFSET(detailed!$D19,0,$D$28)</f>
        <v>1</v>
      </c>
      <c r="E50">
        <f ca="1">OFFSET(detailed!$D19,0,$D$29)</f>
        <v>5</v>
      </c>
      <c r="F50">
        <f t="shared" ca="1" si="9"/>
        <v>4.5294117647058822</v>
      </c>
      <c r="G50">
        <f t="shared" ca="1" si="10"/>
        <v>3.4705882352941178</v>
      </c>
    </row>
    <row r="51" spans="3:7" x14ac:dyDescent="0.3">
      <c r="C51">
        <f t="shared" si="11"/>
        <v>17</v>
      </c>
      <c r="D51">
        <f ca="1">OFFSET(detailed!$D20,0,$D$28)</f>
        <v>0</v>
      </c>
      <c r="E51">
        <f ca="1">OFFSET(detailed!$D20,0,$D$29)</f>
        <v>0</v>
      </c>
      <c r="F51">
        <f t="shared" ca="1" si="9"/>
        <v>4.5294117647058822</v>
      </c>
      <c r="G51">
        <f t="shared" ca="1" si="10"/>
        <v>3.4705882352941178</v>
      </c>
    </row>
    <row r="52" spans="3:7" x14ac:dyDescent="0.3">
      <c r="C52">
        <f t="shared" si="11"/>
        <v>18</v>
      </c>
      <c r="D52">
        <f ca="1">OFFSET(detailed!$D21,0,$D$28)</f>
        <v>0</v>
      </c>
      <c r="E52">
        <f ca="1">OFFSET(detailed!$D21,0,$D$29)</f>
        <v>0</v>
      </c>
      <c r="F52">
        <f t="shared" ca="1" si="9"/>
        <v>4.5294117647058822</v>
      </c>
      <c r="G52">
        <f t="shared" ca="1" si="10"/>
        <v>3.4705882352941178</v>
      </c>
    </row>
    <row r="53" spans="3:7" x14ac:dyDescent="0.3">
      <c r="C53">
        <f t="shared" si="11"/>
        <v>19</v>
      </c>
      <c r="D53">
        <f ca="1">OFFSET(detailed!$D22,0,$D$28)</f>
        <v>0</v>
      </c>
      <c r="E53">
        <f ca="1">OFFSET(detailed!$D22,0,$D$29)</f>
        <v>0</v>
      </c>
      <c r="F53">
        <f t="shared" ca="1" si="9"/>
        <v>4.5294117647058822</v>
      </c>
      <c r="G53">
        <f t="shared" ca="1" si="10"/>
        <v>3.4705882352941178</v>
      </c>
    </row>
  </sheetData>
  <autoFilter ref="C33:G33">
    <sortState ref="C34:G53">
      <sortCondition ref="D33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8"/>
  <sheetViews>
    <sheetView tabSelected="1" workbookViewId="0">
      <selection activeCell="C16" sqref="C16"/>
    </sheetView>
  </sheetViews>
  <sheetFormatPr defaultRowHeight="14.4" x14ac:dyDescent="0.3"/>
  <cols>
    <col min="3" max="3" width="32.88671875" bestFit="1" customWidth="1"/>
    <col min="4" max="4" width="18.88671875" customWidth="1"/>
    <col min="5" max="11" width="20.77734375" customWidth="1"/>
  </cols>
  <sheetData>
    <row r="1" spans="3:12" ht="43.8" customHeight="1" x14ac:dyDescent="0.3">
      <c r="D1" s="18" t="s">
        <v>6</v>
      </c>
      <c r="E1" s="19"/>
      <c r="F1" s="20" t="s">
        <v>20</v>
      </c>
      <c r="G1" s="19" t="s">
        <v>24</v>
      </c>
      <c r="H1" s="20" t="s">
        <v>26</v>
      </c>
      <c r="I1" s="19" t="s">
        <v>45</v>
      </c>
      <c r="J1" s="20" t="s">
        <v>46</v>
      </c>
      <c r="K1" s="20" t="s">
        <v>55</v>
      </c>
    </row>
    <row r="2" spans="3:12" x14ac:dyDescent="0.3">
      <c r="C2" s="12" t="s">
        <v>58</v>
      </c>
      <c r="D2" s="12"/>
      <c r="E2" s="12"/>
      <c r="F2" s="12"/>
      <c r="G2" s="12"/>
      <c r="H2" s="12"/>
      <c r="I2" s="12"/>
      <c r="J2" s="12"/>
      <c r="K2" s="12"/>
    </row>
    <row r="3" spans="3:12" x14ac:dyDescent="0.3">
      <c r="C3" s="12" t="s">
        <v>73</v>
      </c>
      <c r="D3" s="13">
        <v>1</v>
      </c>
      <c r="E3" s="13">
        <v>10000</v>
      </c>
      <c r="F3" s="13">
        <v>1</v>
      </c>
      <c r="G3" s="21">
        <v>2000</v>
      </c>
      <c r="H3" s="13">
        <v>2</v>
      </c>
      <c r="I3" s="13">
        <v>5000</v>
      </c>
      <c r="J3" s="13">
        <v>1</v>
      </c>
      <c r="K3" s="13">
        <v>10000</v>
      </c>
      <c r="L3" s="13">
        <v>1</v>
      </c>
    </row>
    <row r="4" spans="3:12" x14ac:dyDescent="0.3">
      <c r="C4" s="12" t="s">
        <v>77</v>
      </c>
      <c r="D4" s="13">
        <v>5</v>
      </c>
      <c r="E4" s="13">
        <v>10000</v>
      </c>
      <c r="F4" s="13">
        <v>0</v>
      </c>
      <c r="G4" s="21">
        <v>2000</v>
      </c>
      <c r="H4" s="13">
        <v>2</v>
      </c>
      <c r="I4" s="13">
        <v>5000</v>
      </c>
      <c r="J4" s="13">
        <v>1</v>
      </c>
      <c r="K4" s="13">
        <v>8000</v>
      </c>
      <c r="L4" s="13">
        <v>1</v>
      </c>
    </row>
    <row r="5" spans="3:12" x14ac:dyDescent="0.3">
      <c r="C5" s="12" t="s">
        <v>81</v>
      </c>
      <c r="D5" s="13">
        <v>1</v>
      </c>
      <c r="E5" s="13">
        <v>10000</v>
      </c>
      <c r="F5" s="13">
        <v>5</v>
      </c>
      <c r="G5" s="21">
        <v>2000</v>
      </c>
      <c r="H5" s="13">
        <v>5</v>
      </c>
      <c r="I5" s="13">
        <v>5000</v>
      </c>
      <c r="J5" s="13">
        <v>5</v>
      </c>
      <c r="K5" s="13">
        <v>20000</v>
      </c>
      <c r="L5" s="13">
        <v>1</v>
      </c>
    </row>
    <row r="6" spans="3:12" x14ac:dyDescent="0.3">
      <c r="C6" s="12" t="s">
        <v>85</v>
      </c>
      <c r="D6" s="13">
        <v>0</v>
      </c>
      <c r="E6" s="13">
        <v>10000</v>
      </c>
      <c r="F6" s="13">
        <v>0</v>
      </c>
      <c r="G6" s="21">
        <v>2000</v>
      </c>
      <c r="H6" s="13">
        <v>2</v>
      </c>
      <c r="I6" s="13">
        <v>5000</v>
      </c>
      <c r="J6" s="13">
        <v>1</v>
      </c>
      <c r="K6" s="13">
        <v>10000</v>
      </c>
      <c r="L6" s="13">
        <v>1</v>
      </c>
    </row>
    <row r="7" spans="3:12" x14ac:dyDescent="0.3">
      <c r="C7" s="12" t="s">
        <v>89</v>
      </c>
      <c r="D7" s="13">
        <v>1</v>
      </c>
      <c r="E7" s="13">
        <v>10000</v>
      </c>
      <c r="F7" s="13">
        <v>1</v>
      </c>
      <c r="G7" s="21">
        <v>2000</v>
      </c>
      <c r="H7" s="13">
        <v>5</v>
      </c>
      <c r="I7" s="13">
        <v>5000</v>
      </c>
      <c r="J7" s="13">
        <v>2</v>
      </c>
      <c r="K7" s="13">
        <v>15000</v>
      </c>
      <c r="L7" s="13">
        <v>1</v>
      </c>
    </row>
    <row r="8" spans="3:12" x14ac:dyDescent="0.3">
      <c r="C8" s="12" t="s">
        <v>93</v>
      </c>
      <c r="D8" s="13">
        <v>1</v>
      </c>
      <c r="E8" s="13">
        <v>10000</v>
      </c>
      <c r="F8" s="13">
        <v>0</v>
      </c>
      <c r="G8" s="21">
        <v>2000</v>
      </c>
      <c r="H8" s="13">
        <v>5</v>
      </c>
      <c r="I8" s="13">
        <v>5000</v>
      </c>
      <c r="J8" s="13">
        <v>0</v>
      </c>
      <c r="K8" s="13">
        <v>2000</v>
      </c>
      <c r="L8" s="13">
        <v>1</v>
      </c>
    </row>
    <row r="9" spans="3:12" x14ac:dyDescent="0.3">
      <c r="C9" s="12" t="s">
        <v>97</v>
      </c>
      <c r="D9" s="13">
        <v>5</v>
      </c>
      <c r="E9" s="13">
        <v>10000</v>
      </c>
      <c r="F9" s="13">
        <v>2</v>
      </c>
      <c r="G9" s="21">
        <v>2000</v>
      </c>
      <c r="H9" s="13">
        <v>7</v>
      </c>
      <c r="I9" s="13">
        <v>5000</v>
      </c>
      <c r="J9" s="13">
        <v>0</v>
      </c>
      <c r="K9" s="13">
        <v>10000</v>
      </c>
      <c r="L9" s="13">
        <v>1</v>
      </c>
    </row>
    <row r="10" spans="3:12" x14ac:dyDescent="0.3">
      <c r="C10" s="12" t="s">
        <v>100</v>
      </c>
      <c r="D10" s="13">
        <v>0</v>
      </c>
      <c r="E10" s="13">
        <v>10000</v>
      </c>
      <c r="F10" s="13">
        <v>0</v>
      </c>
      <c r="G10" s="21">
        <v>2000</v>
      </c>
      <c r="H10" s="13">
        <v>0</v>
      </c>
      <c r="I10" s="13">
        <v>5000</v>
      </c>
      <c r="J10" s="13">
        <v>0</v>
      </c>
      <c r="K10" s="13">
        <v>0</v>
      </c>
      <c r="L10" s="13">
        <v>1</v>
      </c>
    </row>
    <row r="11" spans="3:12" x14ac:dyDescent="0.3">
      <c r="C11" s="12" t="s">
        <v>103</v>
      </c>
      <c r="D11" s="13">
        <v>2</v>
      </c>
      <c r="E11" s="13">
        <v>10000</v>
      </c>
      <c r="F11" s="13">
        <v>1</v>
      </c>
      <c r="G11" s="21">
        <v>2000</v>
      </c>
      <c r="H11" s="13">
        <v>1</v>
      </c>
      <c r="I11" s="13">
        <v>5000</v>
      </c>
      <c r="J11" s="13">
        <v>0</v>
      </c>
      <c r="K11" s="13">
        <v>20000</v>
      </c>
      <c r="L11" s="13">
        <v>1</v>
      </c>
    </row>
    <row r="12" spans="3:12" x14ac:dyDescent="0.3">
      <c r="C12" s="12" t="s">
        <v>106</v>
      </c>
      <c r="D12" s="13">
        <v>1</v>
      </c>
      <c r="E12" s="13">
        <v>10000</v>
      </c>
      <c r="F12" s="13">
        <v>1</v>
      </c>
      <c r="G12" s="21">
        <v>2000</v>
      </c>
      <c r="H12" s="13">
        <v>4</v>
      </c>
      <c r="I12" s="13">
        <v>5000</v>
      </c>
      <c r="J12" s="13">
        <v>2</v>
      </c>
      <c r="K12" s="13">
        <v>20000</v>
      </c>
      <c r="L12" s="13">
        <v>1</v>
      </c>
    </row>
    <row r="13" spans="3:12" x14ac:dyDescent="0.3">
      <c r="C13" s="12" t="s">
        <v>110</v>
      </c>
      <c r="D13" s="13">
        <v>1</v>
      </c>
      <c r="E13" s="13">
        <v>10000</v>
      </c>
      <c r="F13" s="13">
        <v>5</v>
      </c>
      <c r="G13" s="21">
        <v>2000</v>
      </c>
      <c r="H13" s="13">
        <v>25</v>
      </c>
      <c r="I13" s="13">
        <v>5000</v>
      </c>
      <c r="J13" s="13">
        <v>10</v>
      </c>
      <c r="K13" s="13">
        <v>8000</v>
      </c>
      <c r="L13" s="13">
        <v>1</v>
      </c>
    </row>
    <row r="14" spans="3:12" x14ac:dyDescent="0.3">
      <c r="C14" s="12" t="s">
        <v>114</v>
      </c>
      <c r="D14" s="13">
        <v>1</v>
      </c>
      <c r="E14" s="13">
        <v>10000</v>
      </c>
      <c r="F14" s="13">
        <v>1</v>
      </c>
      <c r="G14" s="21">
        <v>2000</v>
      </c>
      <c r="H14" s="13">
        <v>3</v>
      </c>
      <c r="I14" s="13">
        <v>5000</v>
      </c>
      <c r="J14" s="13">
        <v>1</v>
      </c>
      <c r="K14" s="13">
        <v>6500</v>
      </c>
      <c r="L14" s="13">
        <v>1</v>
      </c>
    </row>
    <row r="15" spans="3:12" x14ac:dyDescent="0.3">
      <c r="C15" s="12" t="s">
        <v>117</v>
      </c>
      <c r="D15" s="13">
        <v>0</v>
      </c>
      <c r="E15" s="13">
        <v>10000</v>
      </c>
      <c r="F15" s="13">
        <v>0</v>
      </c>
      <c r="G15" s="21">
        <v>2000</v>
      </c>
      <c r="H15" s="13">
        <v>1</v>
      </c>
      <c r="I15" s="13">
        <v>5000</v>
      </c>
      <c r="J15" s="13">
        <v>0</v>
      </c>
      <c r="K15" s="13">
        <v>5000</v>
      </c>
      <c r="L15" s="13">
        <v>1</v>
      </c>
    </row>
    <row r="16" spans="3:12" x14ac:dyDescent="0.3">
      <c r="C16" s="12" t="s">
        <v>120</v>
      </c>
      <c r="D16" s="13">
        <v>1</v>
      </c>
      <c r="E16" s="13">
        <v>10000</v>
      </c>
      <c r="F16" s="13">
        <v>1</v>
      </c>
      <c r="G16" s="21">
        <v>2000</v>
      </c>
      <c r="H16" s="13">
        <v>5</v>
      </c>
      <c r="I16" s="13">
        <v>5000</v>
      </c>
      <c r="J16" s="13">
        <v>4</v>
      </c>
      <c r="K16" s="13">
        <v>20000</v>
      </c>
      <c r="L16" s="13">
        <v>1</v>
      </c>
    </row>
    <row r="17" spans="2:37" x14ac:dyDescent="0.3">
      <c r="C17" s="12" t="s">
        <v>123</v>
      </c>
      <c r="D17" s="13">
        <v>1</v>
      </c>
      <c r="E17" s="13">
        <v>10000</v>
      </c>
      <c r="F17" s="13">
        <v>2</v>
      </c>
      <c r="G17" s="21">
        <v>2000</v>
      </c>
      <c r="H17" s="13">
        <v>5</v>
      </c>
      <c r="I17" s="13">
        <v>5000</v>
      </c>
      <c r="J17" s="13">
        <v>2</v>
      </c>
      <c r="K17" s="13">
        <v>10000</v>
      </c>
      <c r="L17" s="13">
        <v>1</v>
      </c>
    </row>
    <row r="18" spans="2:37" x14ac:dyDescent="0.3">
      <c r="C18" s="12" t="s">
        <v>127</v>
      </c>
      <c r="D18" s="13">
        <v>1</v>
      </c>
      <c r="E18" s="13">
        <v>10000</v>
      </c>
      <c r="F18" s="13">
        <v>2</v>
      </c>
      <c r="G18" s="21">
        <v>2000</v>
      </c>
      <c r="H18" s="13">
        <v>4</v>
      </c>
      <c r="I18" s="13">
        <v>5000</v>
      </c>
      <c r="J18" s="13">
        <v>3</v>
      </c>
      <c r="K18" s="13">
        <v>10000</v>
      </c>
      <c r="L18" s="13">
        <v>1</v>
      </c>
    </row>
    <row r="19" spans="2:37" x14ac:dyDescent="0.3">
      <c r="C19" s="12" t="s">
        <v>132</v>
      </c>
      <c r="D19" s="13">
        <v>1</v>
      </c>
      <c r="E19" s="13">
        <v>10000</v>
      </c>
      <c r="F19" s="13">
        <v>1</v>
      </c>
      <c r="G19" s="21">
        <v>2000</v>
      </c>
      <c r="H19" s="13">
        <v>1</v>
      </c>
      <c r="I19" s="13">
        <v>5000</v>
      </c>
      <c r="J19" s="13">
        <v>1</v>
      </c>
      <c r="K19" s="13">
        <v>8000</v>
      </c>
      <c r="L19" s="13">
        <v>1</v>
      </c>
    </row>
    <row r="20" spans="2:37" x14ac:dyDescent="0.3">
      <c r="C20" s="12"/>
      <c r="D20" s="13"/>
      <c r="E20" s="13"/>
      <c r="F20" s="13"/>
      <c r="G20" s="21"/>
      <c r="H20" s="13"/>
      <c r="I20" s="13"/>
      <c r="J20" s="13"/>
      <c r="K20" s="13"/>
      <c r="L20" s="13"/>
    </row>
    <row r="21" spans="2:37" x14ac:dyDescent="0.3">
      <c r="D21" s="13">
        <v>0</v>
      </c>
      <c r="E21">
        <f>IF(D21=0,1,0)</f>
        <v>1</v>
      </c>
      <c r="F21">
        <f t="shared" ref="F21:AK21" si="0">IF(E21=0,1,0)</f>
        <v>0</v>
      </c>
      <c r="G21">
        <f t="shared" si="0"/>
        <v>1</v>
      </c>
      <c r="H21">
        <f t="shared" si="0"/>
        <v>0</v>
      </c>
      <c r="I21">
        <f t="shared" si="0"/>
        <v>1</v>
      </c>
      <c r="J21">
        <f t="shared" si="0"/>
        <v>0</v>
      </c>
      <c r="K21">
        <f t="shared" si="0"/>
        <v>1</v>
      </c>
      <c r="L21">
        <f t="shared" si="0"/>
        <v>0</v>
      </c>
      <c r="M21">
        <f t="shared" si="0"/>
        <v>1</v>
      </c>
      <c r="N21">
        <f t="shared" si="0"/>
        <v>0</v>
      </c>
      <c r="O21">
        <f t="shared" si="0"/>
        <v>1</v>
      </c>
      <c r="P21">
        <f t="shared" si="0"/>
        <v>0</v>
      </c>
      <c r="Q21">
        <f t="shared" si="0"/>
        <v>1</v>
      </c>
      <c r="R21">
        <f t="shared" si="0"/>
        <v>0</v>
      </c>
      <c r="S21">
        <f t="shared" si="0"/>
        <v>1</v>
      </c>
      <c r="T21">
        <f t="shared" si="0"/>
        <v>0</v>
      </c>
      <c r="U21">
        <f t="shared" si="0"/>
        <v>1</v>
      </c>
      <c r="V21">
        <f t="shared" si="0"/>
        <v>0</v>
      </c>
      <c r="W21">
        <f t="shared" si="0"/>
        <v>1</v>
      </c>
      <c r="X21">
        <f t="shared" si="0"/>
        <v>0</v>
      </c>
      <c r="Y21">
        <f t="shared" si="0"/>
        <v>1</v>
      </c>
      <c r="Z21">
        <f t="shared" si="0"/>
        <v>0</v>
      </c>
      <c r="AA21">
        <f t="shared" si="0"/>
        <v>1</v>
      </c>
      <c r="AB21">
        <f t="shared" si="0"/>
        <v>0</v>
      </c>
      <c r="AC21">
        <f t="shared" si="0"/>
        <v>1</v>
      </c>
      <c r="AD21">
        <f t="shared" si="0"/>
        <v>0</v>
      </c>
      <c r="AE21">
        <f t="shared" si="0"/>
        <v>1</v>
      </c>
      <c r="AF21">
        <f t="shared" si="0"/>
        <v>0</v>
      </c>
      <c r="AG21">
        <f t="shared" si="0"/>
        <v>1</v>
      </c>
      <c r="AH21">
        <f t="shared" si="0"/>
        <v>0</v>
      </c>
      <c r="AI21">
        <f t="shared" si="0"/>
        <v>1</v>
      </c>
      <c r="AJ21">
        <f t="shared" si="0"/>
        <v>0</v>
      </c>
      <c r="AK21">
        <f t="shared" si="0"/>
        <v>1</v>
      </c>
    </row>
    <row r="22" spans="2:37" x14ac:dyDescent="0.3">
      <c r="D22" s="13">
        <v>0</v>
      </c>
      <c r="E22" s="13">
        <v>0</v>
      </c>
      <c r="F22">
        <f>IF(E22=D22,E22+1,E22)</f>
        <v>1</v>
      </c>
      <c r="G22">
        <f t="shared" ref="G22:AK22" si="1">IF(F22=E22,F22+1,F22)</f>
        <v>1</v>
      </c>
      <c r="H22">
        <f t="shared" si="1"/>
        <v>2</v>
      </c>
      <c r="I22">
        <f t="shared" si="1"/>
        <v>2</v>
      </c>
      <c r="J22">
        <f t="shared" si="1"/>
        <v>3</v>
      </c>
      <c r="K22">
        <f t="shared" si="1"/>
        <v>3</v>
      </c>
      <c r="L22">
        <f t="shared" si="1"/>
        <v>4</v>
      </c>
      <c r="M22">
        <f t="shared" si="1"/>
        <v>4</v>
      </c>
      <c r="N22">
        <f t="shared" si="1"/>
        <v>5</v>
      </c>
      <c r="O22">
        <f t="shared" si="1"/>
        <v>5</v>
      </c>
      <c r="P22">
        <f t="shared" si="1"/>
        <v>6</v>
      </c>
      <c r="Q22">
        <f t="shared" si="1"/>
        <v>6</v>
      </c>
      <c r="R22">
        <f t="shared" si="1"/>
        <v>7</v>
      </c>
      <c r="S22">
        <f t="shared" si="1"/>
        <v>7</v>
      </c>
      <c r="T22">
        <f t="shared" si="1"/>
        <v>8</v>
      </c>
      <c r="U22">
        <f t="shared" si="1"/>
        <v>8</v>
      </c>
      <c r="V22">
        <f t="shared" si="1"/>
        <v>9</v>
      </c>
      <c r="W22">
        <f t="shared" si="1"/>
        <v>9</v>
      </c>
      <c r="X22">
        <f t="shared" si="1"/>
        <v>10</v>
      </c>
      <c r="Y22">
        <f t="shared" si="1"/>
        <v>10</v>
      </c>
      <c r="Z22">
        <f t="shared" si="1"/>
        <v>11</v>
      </c>
      <c r="AA22">
        <f t="shared" si="1"/>
        <v>11</v>
      </c>
      <c r="AB22">
        <f t="shared" si="1"/>
        <v>12</v>
      </c>
      <c r="AC22">
        <f t="shared" si="1"/>
        <v>12</v>
      </c>
      <c r="AD22">
        <f t="shared" si="1"/>
        <v>13</v>
      </c>
      <c r="AE22">
        <f t="shared" si="1"/>
        <v>13</v>
      </c>
      <c r="AF22">
        <f t="shared" si="1"/>
        <v>14</v>
      </c>
      <c r="AG22">
        <f t="shared" si="1"/>
        <v>14</v>
      </c>
      <c r="AH22">
        <f t="shared" si="1"/>
        <v>15</v>
      </c>
      <c r="AI22">
        <f t="shared" si="1"/>
        <v>15</v>
      </c>
      <c r="AJ22">
        <f t="shared" si="1"/>
        <v>16</v>
      </c>
      <c r="AK22">
        <f t="shared" si="1"/>
        <v>16</v>
      </c>
    </row>
    <row r="23" spans="2:37" x14ac:dyDescent="0.3">
      <c r="D23" s="12" t="s">
        <v>73</v>
      </c>
      <c r="F23" s="12" t="s">
        <v>77</v>
      </c>
      <c r="H23" s="12" t="s">
        <v>81</v>
      </c>
      <c r="J23" s="12" t="s">
        <v>85</v>
      </c>
      <c r="L23" s="12" t="s">
        <v>89</v>
      </c>
      <c r="N23" s="12" t="s">
        <v>93</v>
      </c>
      <c r="P23" s="12" t="s">
        <v>97</v>
      </c>
      <c r="R23" s="12" t="s">
        <v>100</v>
      </c>
      <c r="T23" s="12" t="s">
        <v>103</v>
      </c>
      <c r="V23" s="12" t="s">
        <v>106</v>
      </c>
      <c r="X23" s="12" t="s">
        <v>110</v>
      </c>
      <c r="Z23" s="12" t="s">
        <v>114</v>
      </c>
      <c r="AB23" s="12" t="s">
        <v>117</v>
      </c>
      <c r="AD23" s="12" t="s">
        <v>120</v>
      </c>
      <c r="AF23" s="12" t="s">
        <v>123</v>
      </c>
      <c r="AH23" s="12" t="s">
        <v>127</v>
      </c>
      <c r="AJ23" s="12" t="s">
        <v>132</v>
      </c>
    </row>
    <row r="24" spans="2:37" x14ac:dyDescent="0.3">
      <c r="B24">
        <v>2</v>
      </c>
      <c r="C24">
        <v>1</v>
      </c>
      <c r="D24">
        <f ca="1">OFFSET($E$3,D$22,$B24+D$21)</f>
        <v>2000</v>
      </c>
      <c r="E24">
        <f t="shared" ref="E24:T24" ca="1" si="2">OFFSET($E$3,E$22,$B24+E$21)</f>
        <v>2</v>
      </c>
      <c r="F24">
        <f t="shared" ca="1" si="2"/>
        <v>2000</v>
      </c>
      <c r="G24">
        <f t="shared" ca="1" si="2"/>
        <v>2</v>
      </c>
      <c r="H24">
        <f t="shared" ca="1" si="2"/>
        <v>2000</v>
      </c>
      <c r="I24">
        <f t="shared" ca="1" si="2"/>
        <v>5</v>
      </c>
      <c r="J24">
        <f t="shared" ca="1" si="2"/>
        <v>2000</v>
      </c>
      <c r="K24">
        <f t="shared" ca="1" si="2"/>
        <v>2</v>
      </c>
      <c r="L24">
        <f t="shared" ca="1" si="2"/>
        <v>2000</v>
      </c>
      <c r="M24">
        <f t="shared" ca="1" si="2"/>
        <v>5</v>
      </c>
      <c r="N24">
        <f t="shared" ca="1" si="2"/>
        <v>2000</v>
      </c>
      <c r="O24">
        <f t="shared" ca="1" si="2"/>
        <v>5</v>
      </c>
      <c r="P24">
        <f t="shared" ca="1" si="2"/>
        <v>2000</v>
      </c>
      <c r="Q24">
        <f t="shared" ca="1" si="2"/>
        <v>7</v>
      </c>
      <c r="R24">
        <f t="shared" ca="1" si="2"/>
        <v>2000</v>
      </c>
      <c r="S24">
        <f t="shared" ca="1" si="2"/>
        <v>0</v>
      </c>
      <c r="T24">
        <f t="shared" ca="1" si="2"/>
        <v>2000</v>
      </c>
      <c r="U24">
        <f t="shared" ref="U24:AJ24" ca="1" si="3">OFFSET($E$3,U$22,$B24+U$21)</f>
        <v>1</v>
      </c>
      <c r="V24">
        <f t="shared" ca="1" si="3"/>
        <v>2000</v>
      </c>
      <c r="W24">
        <f t="shared" ca="1" si="3"/>
        <v>4</v>
      </c>
      <c r="X24">
        <f t="shared" ca="1" si="3"/>
        <v>2000</v>
      </c>
      <c r="Y24">
        <f t="shared" ca="1" si="3"/>
        <v>25</v>
      </c>
      <c r="Z24">
        <f t="shared" ca="1" si="3"/>
        <v>2000</v>
      </c>
      <c r="AA24">
        <f t="shared" ca="1" si="3"/>
        <v>3</v>
      </c>
      <c r="AB24">
        <f t="shared" ca="1" si="3"/>
        <v>2000</v>
      </c>
      <c r="AC24">
        <f t="shared" ca="1" si="3"/>
        <v>1</v>
      </c>
      <c r="AD24">
        <f t="shared" ca="1" si="3"/>
        <v>2000</v>
      </c>
      <c r="AE24">
        <f t="shared" ca="1" si="3"/>
        <v>5</v>
      </c>
      <c r="AF24">
        <f t="shared" ca="1" si="3"/>
        <v>2000</v>
      </c>
      <c r="AG24">
        <f t="shared" ca="1" si="3"/>
        <v>5</v>
      </c>
      <c r="AH24">
        <f t="shared" ca="1" si="3"/>
        <v>2000</v>
      </c>
      <c r="AI24">
        <f t="shared" ca="1" si="3"/>
        <v>4</v>
      </c>
      <c r="AJ24">
        <f t="shared" ca="1" si="3"/>
        <v>2000</v>
      </c>
      <c r="AK24">
        <f t="shared" ref="AK24" ca="1" si="4">OFFSET($E$3,AK$22,$B24+AK$21)</f>
        <v>1</v>
      </c>
    </row>
    <row r="25" spans="2:37" x14ac:dyDescent="0.3">
      <c r="B25">
        <v>4</v>
      </c>
      <c r="C25">
        <v>1</v>
      </c>
      <c r="D25">
        <f ca="1">OFFSET($E$3,D$22,$B25+D$21)</f>
        <v>5000</v>
      </c>
      <c r="E25">
        <f t="shared" ref="E25:N27" ca="1" si="5">OFFSET($E$3,E$22,$B25+E$21)</f>
        <v>1</v>
      </c>
      <c r="F25">
        <f t="shared" ca="1" si="5"/>
        <v>5000</v>
      </c>
      <c r="G25">
        <f t="shared" ca="1" si="5"/>
        <v>1</v>
      </c>
      <c r="H25">
        <f t="shared" ca="1" si="5"/>
        <v>5000</v>
      </c>
      <c r="I25">
        <f t="shared" ca="1" si="5"/>
        <v>5</v>
      </c>
      <c r="J25">
        <f t="shared" ca="1" si="5"/>
        <v>5000</v>
      </c>
      <c r="K25">
        <f t="shared" ca="1" si="5"/>
        <v>1</v>
      </c>
      <c r="L25">
        <f t="shared" ca="1" si="5"/>
        <v>5000</v>
      </c>
      <c r="M25">
        <f t="shared" ca="1" si="5"/>
        <v>2</v>
      </c>
      <c r="N25">
        <f t="shared" ca="1" si="5"/>
        <v>5000</v>
      </c>
      <c r="O25">
        <f t="shared" ref="O25:X27" ca="1" si="6">OFFSET($E$3,O$22,$B25+O$21)</f>
        <v>0</v>
      </c>
      <c r="P25">
        <f t="shared" ca="1" si="6"/>
        <v>5000</v>
      </c>
      <c r="Q25">
        <f t="shared" ca="1" si="6"/>
        <v>0</v>
      </c>
      <c r="R25">
        <f t="shared" ca="1" si="6"/>
        <v>5000</v>
      </c>
      <c r="S25">
        <f t="shared" ca="1" si="6"/>
        <v>0</v>
      </c>
      <c r="T25">
        <f t="shared" ca="1" si="6"/>
        <v>5000</v>
      </c>
      <c r="U25">
        <f t="shared" ca="1" si="6"/>
        <v>0</v>
      </c>
      <c r="V25">
        <f t="shared" ca="1" si="6"/>
        <v>5000</v>
      </c>
      <c r="W25">
        <f t="shared" ca="1" si="6"/>
        <v>2</v>
      </c>
      <c r="X25">
        <f t="shared" ca="1" si="6"/>
        <v>5000</v>
      </c>
      <c r="Y25">
        <f t="shared" ref="Y25:AK27" ca="1" si="7">OFFSET($E$3,Y$22,$B25+Y$21)</f>
        <v>10</v>
      </c>
      <c r="Z25">
        <f t="shared" ca="1" si="7"/>
        <v>5000</v>
      </c>
      <c r="AA25">
        <f t="shared" ca="1" si="7"/>
        <v>1</v>
      </c>
      <c r="AB25">
        <f t="shared" ca="1" si="7"/>
        <v>5000</v>
      </c>
      <c r="AC25">
        <f t="shared" ca="1" si="7"/>
        <v>0</v>
      </c>
      <c r="AD25">
        <f t="shared" ca="1" si="7"/>
        <v>5000</v>
      </c>
      <c r="AE25">
        <f t="shared" ca="1" si="7"/>
        <v>4</v>
      </c>
      <c r="AF25">
        <f t="shared" ca="1" si="7"/>
        <v>5000</v>
      </c>
      <c r="AG25">
        <f t="shared" ca="1" si="7"/>
        <v>2</v>
      </c>
      <c r="AH25">
        <f t="shared" ca="1" si="7"/>
        <v>5000</v>
      </c>
      <c r="AI25">
        <f t="shared" ca="1" si="7"/>
        <v>3</v>
      </c>
      <c r="AJ25">
        <f t="shared" ca="1" si="7"/>
        <v>5000</v>
      </c>
      <c r="AK25">
        <f t="shared" ca="1" si="7"/>
        <v>1</v>
      </c>
    </row>
    <row r="26" spans="2:37" x14ac:dyDescent="0.3">
      <c r="B26">
        <v>0</v>
      </c>
      <c r="C26">
        <v>1</v>
      </c>
      <c r="D26">
        <f ca="1">OFFSET($E$3,D$22,$B26+D$21)</f>
        <v>10000</v>
      </c>
      <c r="E26">
        <f t="shared" ca="1" si="5"/>
        <v>1</v>
      </c>
      <c r="F26">
        <f t="shared" ca="1" si="5"/>
        <v>10000</v>
      </c>
      <c r="G26">
        <f t="shared" ca="1" si="5"/>
        <v>0</v>
      </c>
      <c r="H26">
        <f t="shared" ca="1" si="5"/>
        <v>10000</v>
      </c>
      <c r="I26">
        <f t="shared" ca="1" si="5"/>
        <v>5</v>
      </c>
      <c r="J26">
        <f t="shared" ca="1" si="5"/>
        <v>10000</v>
      </c>
      <c r="K26">
        <f t="shared" ca="1" si="5"/>
        <v>0</v>
      </c>
      <c r="L26">
        <f t="shared" ca="1" si="5"/>
        <v>10000</v>
      </c>
      <c r="M26">
        <f t="shared" ca="1" si="5"/>
        <v>1</v>
      </c>
      <c r="N26">
        <f t="shared" ca="1" si="5"/>
        <v>10000</v>
      </c>
      <c r="O26">
        <f t="shared" ca="1" si="6"/>
        <v>0</v>
      </c>
      <c r="P26">
        <f t="shared" ca="1" si="6"/>
        <v>10000</v>
      </c>
      <c r="Q26">
        <f t="shared" ca="1" si="6"/>
        <v>2</v>
      </c>
      <c r="R26">
        <f t="shared" ca="1" si="6"/>
        <v>10000</v>
      </c>
      <c r="S26">
        <f t="shared" ca="1" si="6"/>
        <v>0</v>
      </c>
      <c r="T26">
        <f t="shared" ca="1" si="6"/>
        <v>10000</v>
      </c>
      <c r="U26">
        <f t="shared" ca="1" si="6"/>
        <v>1</v>
      </c>
      <c r="V26">
        <f t="shared" ca="1" si="6"/>
        <v>10000</v>
      </c>
      <c r="W26">
        <f t="shared" ca="1" si="6"/>
        <v>1</v>
      </c>
      <c r="X26">
        <f t="shared" ca="1" si="6"/>
        <v>10000</v>
      </c>
      <c r="Y26">
        <f t="shared" ca="1" si="7"/>
        <v>5</v>
      </c>
      <c r="Z26">
        <f t="shared" ca="1" si="7"/>
        <v>10000</v>
      </c>
      <c r="AA26">
        <f t="shared" ca="1" si="7"/>
        <v>1</v>
      </c>
      <c r="AB26">
        <f t="shared" ca="1" si="7"/>
        <v>10000</v>
      </c>
      <c r="AC26">
        <f t="shared" ca="1" si="7"/>
        <v>0</v>
      </c>
      <c r="AD26">
        <f t="shared" ca="1" si="7"/>
        <v>10000</v>
      </c>
      <c r="AE26">
        <f t="shared" ca="1" si="7"/>
        <v>1</v>
      </c>
      <c r="AF26">
        <f t="shared" ca="1" si="7"/>
        <v>10000</v>
      </c>
      <c r="AG26">
        <f t="shared" ca="1" si="7"/>
        <v>2</v>
      </c>
      <c r="AH26">
        <f t="shared" ca="1" si="7"/>
        <v>10000</v>
      </c>
      <c r="AI26">
        <f t="shared" ca="1" si="7"/>
        <v>2</v>
      </c>
      <c r="AJ26">
        <f t="shared" ca="1" si="7"/>
        <v>10000</v>
      </c>
      <c r="AK26">
        <f t="shared" ca="1" si="7"/>
        <v>1</v>
      </c>
    </row>
    <row r="27" spans="2:37" x14ac:dyDescent="0.3">
      <c r="B27">
        <v>6</v>
      </c>
      <c r="C27">
        <v>1</v>
      </c>
      <c r="D27">
        <f ca="1">OFFSET($E$3,D$22,$B27+D$21)</f>
        <v>10000</v>
      </c>
      <c r="E27">
        <f t="shared" ca="1" si="5"/>
        <v>1</v>
      </c>
      <c r="F27">
        <f t="shared" ca="1" si="5"/>
        <v>8000</v>
      </c>
      <c r="G27">
        <f t="shared" ca="1" si="5"/>
        <v>1</v>
      </c>
      <c r="H27">
        <f t="shared" ca="1" si="5"/>
        <v>20000</v>
      </c>
      <c r="I27">
        <f t="shared" ca="1" si="5"/>
        <v>1</v>
      </c>
      <c r="J27">
        <f t="shared" ca="1" si="5"/>
        <v>10000</v>
      </c>
      <c r="K27">
        <f t="shared" ca="1" si="5"/>
        <v>1</v>
      </c>
      <c r="L27">
        <f t="shared" ca="1" si="5"/>
        <v>15000</v>
      </c>
      <c r="M27">
        <f t="shared" ca="1" si="5"/>
        <v>1</v>
      </c>
      <c r="N27">
        <f t="shared" ca="1" si="5"/>
        <v>2000</v>
      </c>
      <c r="O27">
        <f t="shared" ca="1" si="6"/>
        <v>1</v>
      </c>
      <c r="P27">
        <f t="shared" ca="1" si="6"/>
        <v>10000</v>
      </c>
      <c r="Q27">
        <f t="shared" ca="1" si="6"/>
        <v>1</v>
      </c>
      <c r="R27">
        <f t="shared" ca="1" si="6"/>
        <v>0</v>
      </c>
      <c r="S27">
        <f t="shared" ca="1" si="6"/>
        <v>1</v>
      </c>
      <c r="T27">
        <f t="shared" ca="1" si="6"/>
        <v>20000</v>
      </c>
      <c r="U27">
        <f t="shared" ca="1" si="6"/>
        <v>1</v>
      </c>
      <c r="V27">
        <f t="shared" ca="1" si="6"/>
        <v>20000</v>
      </c>
      <c r="W27">
        <f t="shared" ca="1" si="6"/>
        <v>1</v>
      </c>
      <c r="X27">
        <f t="shared" ca="1" si="6"/>
        <v>8000</v>
      </c>
      <c r="Y27">
        <f t="shared" ca="1" si="7"/>
        <v>1</v>
      </c>
      <c r="Z27">
        <f t="shared" ca="1" si="7"/>
        <v>6500</v>
      </c>
      <c r="AA27">
        <f t="shared" ca="1" si="7"/>
        <v>1</v>
      </c>
      <c r="AB27">
        <f t="shared" ca="1" si="7"/>
        <v>5000</v>
      </c>
      <c r="AC27">
        <f t="shared" ca="1" si="7"/>
        <v>1</v>
      </c>
      <c r="AD27">
        <f t="shared" ca="1" si="7"/>
        <v>20000</v>
      </c>
      <c r="AE27">
        <f t="shared" ca="1" si="7"/>
        <v>1</v>
      </c>
      <c r="AF27">
        <f t="shared" ca="1" si="7"/>
        <v>10000</v>
      </c>
      <c r="AG27">
        <f t="shared" ca="1" si="7"/>
        <v>1</v>
      </c>
      <c r="AH27">
        <f t="shared" ca="1" si="7"/>
        <v>10000</v>
      </c>
      <c r="AI27">
        <f t="shared" ca="1" si="7"/>
        <v>1</v>
      </c>
      <c r="AJ27">
        <f t="shared" ca="1" si="7"/>
        <v>8000</v>
      </c>
      <c r="AK27">
        <f t="shared" ca="1" si="7"/>
        <v>1</v>
      </c>
    </row>
    <row r="29" spans="2:37" x14ac:dyDescent="0.3">
      <c r="D29" s="12" t="s">
        <v>73</v>
      </c>
      <c r="E29" s="12" t="s">
        <v>77</v>
      </c>
      <c r="F29" s="12" t="s">
        <v>81</v>
      </c>
      <c r="G29" s="12" t="s">
        <v>85</v>
      </c>
      <c r="H29" s="12" t="s">
        <v>89</v>
      </c>
      <c r="I29" s="12" t="s">
        <v>93</v>
      </c>
      <c r="J29" s="12" t="s">
        <v>97</v>
      </c>
      <c r="K29" s="12" t="s">
        <v>100</v>
      </c>
      <c r="L29" s="12" t="s">
        <v>103</v>
      </c>
      <c r="M29" s="12" t="s">
        <v>106</v>
      </c>
      <c r="N29" s="12" t="s">
        <v>110</v>
      </c>
      <c r="O29" s="12" t="s">
        <v>114</v>
      </c>
      <c r="P29" s="12" t="s">
        <v>117</v>
      </c>
      <c r="Q29" s="12" t="s">
        <v>120</v>
      </c>
      <c r="R29" s="12" t="s">
        <v>123</v>
      </c>
      <c r="S29" s="12" t="s">
        <v>127</v>
      </c>
      <c r="T29" s="12" t="s">
        <v>132</v>
      </c>
    </row>
    <row r="30" spans="2:37" x14ac:dyDescent="0.3">
      <c r="D30">
        <v>1</v>
      </c>
      <c r="E30">
        <f>D30+1</f>
        <v>2</v>
      </c>
      <c r="F30">
        <f t="shared" ref="F30:Q30" si="8">E30+1</f>
        <v>3</v>
      </c>
      <c r="G30">
        <f t="shared" si="8"/>
        <v>4</v>
      </c>
      <c r="H30">
        <f t="shared" si="8"/>
        <v>5</v>
      </c>
      <c r="I30">
        <f t="shared" si="8"/>
        <v>6</v>
      </c>
      <c r="J30">
        <f t="shared" si="8"/>
        <v>7</v>
      </c>
      <c r="K30">
        <f t="shared" si="8"/>
        <v>8</v>
      </c>
      <c r="L30">
        <f t="shared" si="8"/>
        <v>9</v>
      </c>
      <c r="M30">
        <f t="shared" si="8"/>
        <v>10</v>
      </c>
      <c r="N30">
        <f t="shared" si="8"/>
        <v>11</v>
      </c>
      <c r="O30">
        <f t="shared" si="8"/>
        <v>12</v>
      </c>
      <c r="P30">
        <f t="shared" si="8"/>
        <v>13</v>
      </c>
      <c r="Q30">
        <f t="shared" si="8"/>
        <v>14</v>
      </c>
      <c r="R30">
        <f t="shared" ref="R30:T30" si="9">Q30+1</f>
        <v>15</v>
      </c>
      <c r="S30">
        <f t="shared" si="9"/>
        <v>16</v>
      </c>
      <c r="T30">
        <f t="shared" si="9"/>
        <v>17</v>
      </c>
    </row>
    <row r="31" spans="2:37" x14ac:dyDescent="0.3">
      <c r="C31">
        <v>2000</v>
      </c>
      <c r="D31">
        <f ca="1">OFFSET(D24,0,D$30)</f>
        <v>2</v>
      </c>
      <c r="E31">
        <f t="shared" ref="E31:Q31" ca="1" si="10">OFFSET(E24,0,E$30)</f>
        <v>2</v>
      </c>
      <c r="F31">
        <f t="shared" ca="1" si="10"/>
        <v>5</v>
      </c>
      <c r="G31">
        <f t="shared" ca="1" si="10"/>
        <v>2</v>
      </c>
      <c r="H31">
        <f t="shared" ca="1" si="10"/>
        <v>5</v>
      </c>
      <c r="I31">
        <f t="shared" ca="1" si="10"/>
        <v>5</v>
      </c>
      <c r="J31">
        <f t="shared" ca="1" si="10"/>
        <v>7</v>
      </c>
      <c r="K31">
        <f t="shared" ca="1" si="10"/>
        <v>0</v>
      </c>
      <c r="L31">
        <f t="shared" ca="1" si="10"/>
        <v>1</v>
      </c>
      <c r="M31">
        <f t="shared" ca="1" si="10"/>
        <v>4</v>
      </c>
      <c r="N31">
        <f t="shared" ca="1" si="10"/>
        <v>25</v>
      </c>
      <c r="O31">
        <f t="shared" ca="1" si="10"/>
        <v>3</v>
      </c>
      <c r="P31">
        <f t="shared" ca="1" si="10"/>
        <v>1</v>
      </c>
      <c r="Q31">
        <f t="shared" ca="1" si="10"/>
        <v>5</v>
      </c>
      <c r="R31">
        <f t="shared" ref="R31:T31" ca="1" si="11">OFFSET(R24,0,R$30)</f>
        <v>5</v>
      </c>
      <c r="S31">
        <f t="shared" ca="1" si="11"/>
        <v>4</v>
      </c>
      <c r="T31">
        <f t="shared" ca="1" si="11"/>
        <v>1</v>
      </c>
    </row>
    <row r="32" spans="2:37" x14ac:dyDescent="0.3">
      <c r="C32">
        <v>5000</v>
      </c>
      <c r="D32">
        <f t="shared" ref="D32:T32" ca="1" si="12">OFFSET(D25,0,D$30)</f>
        <v>1</v>
      </c>
      <c r="E32">
        <f t="shared" ca="1" si="12"/>
        <v>1</v>
      </c>
      <c r="F32">
        <f t="shared" ca="1" si="12"/>
        <v>5</v>
      </c>
      <c r="G32">
        <f t="shared" ca="1" si="12"/>
        <v>1</v>
      </c>
      <c r="H32">
        <f t="shared" ca="1" si="12"/>
        <v>2</v>
      </c>
      <c r="I32">
        <f t="shared" ca="1" si="12"/>
        <v>0</v>
      </c>
      <c r="J32">
        <f t="shared" ca="1" si="12"/>
        <v>0</v>
      </c>
      <c r="K32">
        <f t="shared" ca="1" si="12"/>
        <v>0</v>
      </c>
      <c r="L32">
        <f t="shared" ca="1" si="12"/>
        <v>0</v>
      </c>
      <c r="M32">
        <f t="shared" ca="1" si="12"/>
        <v>2</v>
      </c>
      <c r="N32">
        <f t="shared" ca="1" si="12"/>
        <v>10</v>
      </c>
      <c r="O32">
        <f t="shared" ca="1" si="12"/>
        <v>1</v>
      </c>
      <c r="P32">
        <f t="shared" ca="1" si="12"/>
        <v>0</v>
      </c>
      <c r="Q32">
        <f t="shared" ca="1" si="12"/>
        <v>4</v>
      </c>
      <c r="R32">
        <f t="shared" ca="1" si="12"/>
        <v>2</v>
      </c>
      <c r="S32">
        <f t="shared" ca="1" si="12"/>
        <v>3</v>
      </c>
      <c r="T32">
        <f t="shared" ca="1" si="12"/>
        <v>1</v>
      </c>
    </row>
    <row r="33" spans="3:20" x14ac:dyDescent="0.3">
      <c r="C33">
        <v>10000</v>
      </c>
      <c r="D33">
        <f t="shared" ref="D33:T33" ca="1" si="13">OFFSET(D26,0,D$30)</f>
        <v>1</v>
      </c>
      <c r="E33">
        <f t="shared" ca="1" si="13"/>
        <v>0</v>
      </c>
      <c r="F33">
        <f t="shared" ca="1" si="13"/>
        <v>5</v>
      </c>
      <c r="G33">
        <f t="shared" ca="1" si="13"/>
        <v>0</v>
      </c>
      <c r="H33">
        <f t="shared" ca="1" si="13"/>
        <v>1</v>
      </c>
      <c r="I33">
        <f t="shared" ca="1" si="13"/>
        <v>0</v>
      </c>
      <c r="J33">
        <f t="shared" ca="1" si="13"/>
        <v>2</v>
      </c>
      <c r="K33">
        <f t="shared" ca="1" si="13"/>
        <v>0</v>
      </c>
      <c r="L33">
        <f t="shared" ca="1" si="13"/>
        <v>1</v>
      </c>
      <c r="M33">
        <f t="shared" ca="1" si="13"/>
        <v>1</v>
      </c>
      <c r="N33">
        <f t="shared" ca="1" si="13"/>
        <v>5</v>
      </c>
      <c r="O33">
        <f t="shared" ca="1" si="13"/>
        <v>1</v>
      </c>
      <c r="P33">
        <f t="shared" ca="1" si="13"/>
        <v>0</v>
      </c>
      <c r="Q33">
        <f t="shared" ca="1" si="13"/>
        <v>1</v>
      </c>
      <c r="R33">
        <f t="shared" ca="1" si="13"/>
        <v>2</v>
      </c>
      <c r="S33">
        <f t="shared" ca="1" si="13"/>
        <v>2</v>
      </c>
      <c r="T33">
        <f t="shared" ca="1" si="13"/>
        <v>1</v>
      </c>
    </row>
    <row r="40" spans="3:20" x14ac:dyDescent="0.3">
      <c r="D40">
        <v>2000</v>
      </c>
      <c r="E40">
        <v>5000</v>
      </c>
      <c r="F40">
        <v>10000</v>
      </c>
      <c r="G40">
        <v>15000</v>
      </c>
      <c r="H40">
        <v>20000</v>
      </c>
    </row>
    <row r="41" spans="3:20" x14ac:dyDescent="0.3">
      <c r="C41" s="12" t="s">
        <v>73</v>
      </c>
      <c r="D41" s="13">
        <v>2</v>
      </c>
      <c r="E41" s="13">
        <v>1</v>
      </c>
      <c r="F41" s="13">
        <v>1</v>
      </c>
      <c r="G41" s="13">
        <f>IF($I41&gt;=G$40,1,0)</f>
        <v>0</v>
      </c>
      <c r="H41" s="13">
        <f t="shared" ref="H41:H57" si="14">IF($I41&gt;=H$40,1,0)</f>
        <v>0</v>
      </c>
      <c r="I41" s="13">
        <v>10000</v>
      </c>
      <c r="J41" s="13"/>
      <c r="K41" s="13"/>
      <c r="L41" s="13"/>
    </row>
    <row r="42" spans="3:20" x14ac:dyDescent="0.3">
      <c r="C42" s="12" t="s">
        <v>77</v>
      </c>
      <c r="D42" s="13">
        <v>2</v>
      </c>
      <c r="E42" s="13">
        <v>1</v>
      </c>
      <c r="F42" s="13">
        <v>0</v>
      </c>
      <c r="G42" s="13">
        <f t="shared" ref="G42:G57" si="15">IF($I42&gt;=G$40,1,0)</f>
        <v>0</v>
      </c>
      <c r="H42" s="13">
        <f t="shared" si="14"/>
        <v>0</v>
      </c>
      <c r="I42" s="13">
        <v>8000</v>
      </c>
      <c r="J42" s="13"/>
      <c r="K42" s="13"/>
      <c r="L42" s="13"/>
    </row>
    <row r="43" spans="3:20" x14ac:dyDescent="0.3">
      <c r="C43" s="12" t="s">
        <v>81</v>
      </c>
      <c r="D43" s="13">
        <v>5</v>
      </c>
      <c r="E43" s="13">
        <v>5</v>
      </c>
      <c r="F43" s="13">
        <v>5</v>
      </c>
      <c r="G43" s="13">
        <f t="shared" si="15"/>
        <v>1</v>
      </c>
      <c r="H43" s="13">
        <f t="shared" si="14"/>
        <v>1</v>
      </c>
      <c r="I43" s="13">
        <v>20000</v>
      </c>
      <c r="J43" s="13"/>
      <c r="K43" s="13"/>
      <c r="L43" s="13"/>
    </row>
    <row r="44" spans="3:20" x14ac:dyDescent="0.3">
      <c r="C44" s="12" t="s">
        <v>85</v>
      </c>
      <c r="D44" s="13">
        <v>2</v>
      </c>
      <c r="E44" s="13">
        <v>1</v>
      </c>
      <c r="F44" s="13">
        <v>0</v>
      </c>
      <c r="G44" s="13">
        <f t="shared" si="15"/>
        <v>0</v>
      </c>
      <c r="H44" s="13">
        <f t="shared" si="14"/>
        <v>0</v>
      </c>
      <c r="I44" s="13">
        <v>10000</v>
      </c>
      <c r="J44" s="13"/>
      <c r="K44" s="13"/>
      <c r="L44" s="13"/>
    </row>
    <row r="45" spans="3:20" x14ac:dyDescent="0.3">
      <c r="C45" s="12" t="s">
        <v>89</v>
      </c>
      <c r="D45" s="13">
        <v>5</v>
      </c>
      <c r="E45" s="13">
        <v>2</v>
      </c>
      <c r="F45" s="13">
        <v>1</v>
      </c>
      <c r="G45" s="13">
        <f t="shared" si="15"/>
        <v>1</v>
      </c>
      <c r="H45" s="13">
        <f t="shared" si="14"/>
        <v>0</v>
      </c>
      <c r="I45" s="13">
        <v>15000</v>
      </c>
      <c r="J45" s="13"/>
      <c r="K45" s="13"/>
      <c r="L45" s="13"/>
    </row>
    <row r="46" spans="3:20" x14ac:dyDescent="0.3">
      <c r="C46" s="12" t="s">
        <v>93</v>
      </c>
      <c r="D46" s="13">
        <v>5</v>
      </c>
      <c r="E46" s="13">
        <v>0</v>
      </c>
      <c r="F46" s="13">
        <v>0</v>
      </c>
      <c r="G46" s="13">
        <f t="shared" si="15"/>
        <v>0</v>
      </c>
      <c r="H46" s="13">
        <f t="shared" si="14"/>
        <v>0</v>
      </c>
      <c r="I46" s="13">
        <v>2000</v>
      </c>
      <c r="J46" s="13"/>
      <c r="K46" s="13"/>
      <c r="L46" s="13"/>
    </row>
    <row r="47" spans="3:20" x14ac:dyDescent="0.3">
      <c r="C47" s="12" t="s">
        <v>97</v>
      </c>
      <c r="D47" s="13">
        <v>7</v>
      </c>
      <c r="E47" s="13">
        <v>0</v>
      </c>
      <c r="F47" s="13">
        <v>2</v>
      </c>
      <c r="G47" s="13">
        <f t="shared" si="15"/>
        <v>0</v>
      </c>
      <c r="H47" s="13">
        <f t="shared" si="14"/>
        <v>0</v>
      </c>
      <c r="I47" s="13">
        <v>10000</v>
      </c>
      <c r="J47" s="13"/>
      <c r="K47" s="13"/>
      <c r="L47" s="13"/>
    </row>
    <row r="48" spans="3:20" x14ac:dyDescent="0.3">
      <c r="C48" s="12" t="s">
        <v>100</v>
      </c>
      <c r="D48" s="13">
        <v>0</v>
      </c>
      <c r="E48" s="13">
        <v>0</v>
      </c>
      <c r="F48" s="13">
        <v>0</v>
      </c>
      <c r="G48" s="13">
        <f t="shared" si="15"/>
        <v>0</v>
      </c>
      <c r="H48" s="13">
        <f t="shared" si="14"/>
        <v>0</v>
      </c>
      <c r="I48" s="13">
        <v>0</v>
      </c>
      <c r="J48" s="13"/>
      <c r="K48" s="13"/>
      <c r="L48" s="13"/>
    </row>
    <row r="49" spans="3:12" x14ac:dyDescent="0.3">
      <c r="C49" s="12" t="s">
        <v>103</v>
      </c>
      <c r="D49" s="13">
        <v>1</v>
      </c>
      <c r="E49" s="13">
        <v>0</v>
      </c>
      <c r="F49" s="13">
        <v>1</v>
      </c>
      <c r="G49" s="13">
        <f t="shared" si="15"/>
        <v>1</v>
      </c>
      <c r="H49" s="13">
        <f t="shared" si="14"/>
        <v>1</v>
      </c>
      <c r="I49" s="13">
        <v>20000</v>
      </c>
      <c r="J49" s="13"/>
      <c r="K49" s="13"/>
      <c r="L49" s="13"/>
    </row>
    <row r="50" spans="3:12" x14ac:dyDescent="0.3">
      <c r="C50" s="12" t="s">
        <v>106</v>
      </c>
      <c r="D50" s="13">
        <v>4</v>
      </c>
      <c r="E50" s="13">
        <v>2</v>
      </c>
      <c r="F50" s="13">
        <v>1</v>
      </c>
      <c r="G50" s="13">
        <f t="shared" si="15"/>
        <v>1</v>
      </c>
      <c r="H50" s="13">
        <f t="shared" si="14"/>
        <v>1</v>
      </c>
      <c r="I50" s="13">
        <v>20000</v>
      </c>
      <c r="J50" s="13"/>
      <c r="K50" s="13"/>
      <c r="L50" s="13"/>
    </row>
    <row r="51" spans="3:12" x14ac:dyDescent="0.3">
      <c r="C51" s="12" t="s">
        <v>110</v>
      </c>
      <c r="D51" s="13">
        <v>25</v>
      </c>
      <c r="E51" s="13">
        <v>10</v>
      </c>
      <c r="F51" s="13">
        <v>5</v>
      </c>
      <c r="G51" s="13">
        <f t="shared" si="15"/>
        <v>0</v>
      </c>
      <c r="H51" s="13">
        <f t="shared" si="14"/>
        <v>0</v>
      </c>
      <c r="I51" s="13">
        <v>8000</v>
      </c>
      <c r="J51" s="13"/>
      <c r="K51" s="13"/>
      <c r="L51" s="13"/>
    </row>
    <row r="52" spans="3:12" x14ac:dyDescent="0.3">
      <c r="C52" s="12" t="s">
        <v>114</v>
      </c>
      <c r="D52" s="13">
        <v>3</v>
      </c>
      <c r="E52" s="13">
        <v>1</v>
      </c>
      <c r="F52" s="13">
        <v>1</v>
      </c>
      <c r="G52" s="13">
        <f t="shared" si="15"/>
        <v>0</v>
      </c>
      <c r="H52" s="13">
        <f t="shared" si="14"/>
        <v>0</v>
      </c>
      <c r="I52" s="13">
        <v>6500</v>
      </c>
      <c r="J52" s="13"/>
      <c r="K52" s="13"/>
      <c r="L52" s="13"/>
    </row>
    <row r="53" spans="3:12" x14ac:dyDescent="0.3">
      <c r="C53" s="12" t="s">
        <v>117</v>
      </c>
      <c r="D53" s="13">
        <v>1</v>
      </c>
      <c r="E53" s="13">
        <v>0</v>
      </c>
      <c r="F53" s="13">
        <v>0</v>
      </c>
      <c r="G53" s="13">
        <f t="shared" si="15"/>
        <v>0</v>
      </c>
      <c r="H53" s="13">
        <f t="shared" si="14"/>
        <v>0</v>
      </c>
      <c r="I53" s="13">
        <v>5000</v>
      </c>
      <c r="J53" s="13"/>
      <c r="K53" s="13"/>
      <c r="L53" s="13"/>
    </row>
    <row r="54" spans="3:12" x14ac:dyDescent="0.3">
      <c r="C54" s="12" t="s">
        <v>120</v>
      </c>
      <c r="D54" s="13">
        <v>5</v>
      </c>
      <c r="E54" s="13">
        <v>4</v>
      </c>
      <c r="F54" s="13">
        <v>1</v>
      </c>
      <c r="G54" s="13">
        <f t="shared" si="15"/>
        <v>1</v>
      </c>
      <c r="H54" s="13">
        <f t="shared" si="14"/>
        <v>1</v>
      </c>
      <c r="I54" s="13">
        <v>20000</v>
      </c>
      <c r="J54" s="13"/>
      <c r="K54" s="13"/>
      <c r="L54" s="13"/>
    </row>
    <row r="55" spans="3:12" x14ac:dyDescent="0.3">
      <c r="C55" s="12" t="s">
        <v>123</v>
      </c>
      <c r="D55" s="13">
        <v>5</v>
      </c>
      <c r="E55" s="13">
        <v>2</v>
      </c>
      <c r="F55" s="13">
        <v>2</v>
      </c>
      <c r="G55" s="13">
        <f t="shared" si="15"/>
        <v>0</v>
      </c>
      <c r="H55" s="13">
        <f t="shared" si="14"/>
        <v>0</v>
      </c>
      <c r="I55" s="13">
        <v>10000</v>
      </c>
      <c r="J55" s="13"/>
      <c r="K55" s="13"/>
      <c r="L55" s="13"/>
    </row>
    <row r="56" spans="3:12" x14ac:dyDescent="0.3">
      <c r="C56" s="12" t="s">
        <v>127</v>
      </c>
      <c r="D56" s="13">
        <v>4</v>
      </c>
      <c r="E56" s="13">
        <v>3</v>
      </c>
      <c r="F56" s="13">
        <v>2</v>
      </c>
      <c r="G56" s="13">
        <f t="shared" si="15"/>
        <v>0</v>
      </c>
      <c r="H56" s="13">
        <f t="shared" si="14"/>
        <v>0</v>
      </c>
      <c r="I56" s="13">
        <v>10000</v>
      </c>
      <c r="J56" s="13"/>
      <c r="K56" s="13"/>
      <c r="L56" s="13"/>
    </row>
    <row r="57" spans="3:12" x14ac:dyDescent="0.3">
      <c r="C57" s="12" t="s">
        <v>132</v>
      </c>
      <c r="D57" s="13">
        <v>1</v>
      </c>
      <c r="E57" s="13">
        <v>1</v>
      </c>
      <c r="F57" s="13">
        <v>1</v>
      </c>
      <c r="G57" s="13">
        <f t="shared" si="15"/>
        <v>0</v>
      </c>
      <c r="H57" s="13">
        <f t="shared" si="14"/>
        <v>0</v>
      </c>
      <c r="I57" s="13">
        <v>8000</v>
      </c>
      <c r="J57" s="13"/>
      <c r="K57" s="13"/>
      <c r="L57" s="13"/>
    </row>
    <row r="58" spans="3:12" x14ac:dyDescent="0.3">
      <c r="C58" s="12" t="s">
        <v>134</v>
      </c>
      <c r="D58">
        <f>SUM(D41:D57)</f>
        <v>77</v>
      </c>
      <c r="E58">
        <f t="shared" ref="E58:F58" si="16">SUM(E41:E57)</f>
        <v>33</v>
      </c>
      <c r="F58">
        <f t="shared" si="16"/>
        <v>23</v>
      </c>
      <c r="G58">
        <f t="shared" ref="G58" si="17">SUM(G41:G57)</f>
        <v>5</v>
      </c>
      <c r="H58">
        <f t="shared" ref="H58" si="18">SUM(H41:H57)</f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Conozcmonos</vt:lpstr>
      <vt:lpstr>detailed</vt:lpstr>
      <vt:lpstr>estadistica</vt:lpstr>
      <vt:lpstr>demanda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Andrea Romeo</cp:lastModifiedBy>
  <dcterms:created xsi:type="dcterms:W3CDTF">2016-06-20T03:38:15Z</dcterms:created>
  <dcterms:modified xsi:type="dcterms:W3CDTF">2016-06-22T13:11:50Z</dcterms:modified>
  <cp:category/>
</cp:coreProperties>
</file>